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<sst xmlns="http://schemas.openxmlformats.org/spreadsheetml/2006/main" count="875" uniqueCount="255">
  <si>
    <t>ACTIVE MINDS</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</si>
  <si>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</si>
  <si>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</si>
  <si>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</si>
  <si>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</si>
  <si>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</si>
  <si>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</si>
  <si>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</si>
  <si>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</si>
  <si>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</si>
  <si>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</si>
  <si>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</si>
  <si>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</si>
  <si>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</si>
  <si>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</si>
  <si>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</si>
  <si>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</si>
  <si>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</si>
  <si>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</si>
  <si>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</si>
  <si>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</si>
  <si>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</si>
  <si>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</si>
  <si>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</si>
  <si>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</si>
  <si>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</si>
  <si>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</si>
  <si>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</si>
  <si>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</si>
  <si>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</si>
  <si>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</si>
  <si>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</si>
  <si>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</si>
  <si>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</si>
  <si>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</si>
  <si>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</si>
  <si>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</si>
  <si>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</si>
  <si>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</si>
  <si>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</si>
  <si>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</si>
  <si>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</si>
  <si>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</si>
  <si>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</si>
  <si>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</si>
  <si>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</si>
  <si>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</si>
  <si>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</si>
  <si>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</si>
  <si>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</si>
  <si>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</si>
  <si>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</si>
  <si>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</si>
  <si>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</si>
  <si>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</si>
  <si>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</si>
  <si>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</si>
  <si>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</si>
  <si>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</si>
  <si>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</si>
  <si>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</si>
  <si>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</si>
  <si>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</si>
  <si>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</si>
  <si>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Speaker fees</t>
  </si>
  <si>
    <t>SSP display fees</t>
  </si>
  <si>
    <t>V-A-R training fees</t>
  </si>
  <si>
    <t>Merchandise sales</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</si>
  <si>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</si>
  <si>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</si>
  <si>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</si>
  <si>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</si>
  <si>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</si>
  <si>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</si>
  <si>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</si>
  <si>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</si>
  <si>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</si>
  <si>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</si>
  <si>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</si>
  <si>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</si>
  <si>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</si>
  <si>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</si>
  <si>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</si>
  <si>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</si>
  <si>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</si>
  <si>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</si>
  <si>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</si>
  <si>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</si>
  <si>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</si>
  <si>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</si>
  <si>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</si>
  <si>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</si>
  <si>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</si>
  <si>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</si>
  <si>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</si>
  <si>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</si>
  <si>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</si>
  <si>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</si>
  <si>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</si>
  <si>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</si>
  <si>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Other income</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</si>
  <si>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</si>
  <si>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</si>
  <si>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</si>
  <si>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</si>
  <si>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</si>
  <si>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</si>
  <si>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</si>
  <si>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</si>
  <si>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</si>
  <si>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</si>
  <si>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</si>
  <si>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</si>
  <si>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</si>
  <si>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</si>
  <si>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</si>
  <si>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</si>
  <si>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</si>
  <si>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</si>
  <si>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</si>
  <si>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</si>
  <si>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</si>
  <si>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</si>
  <si>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</si>
  <si>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</si>
  <si>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</si>
  <si>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</si>
  <si>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</si>
  <si>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</si>
  <si>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</si>
  <si>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</si>
  <si>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</si>
  <si>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</si>
  <si>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</si>
  <si>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</si>
  <si>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</si>
  <si>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</si>
  <si>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</si>
  <si>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Bank charges</t>
  </si>
  <si>
    <t>Bad Debt</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</si>
  <si>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</si>
  <si>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</si>
  <si>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</si>
  <si>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</si>
  <si>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</si>
  <si>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</si>
  <si>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</si>
  <si>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</si>
  <si>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</si>
  <si>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</si>
  <si>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</si>
  <si>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</si>
  <si>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</si>
  <si>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</si>
  <si>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</si>
  <si>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</si>
  <si>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</si>
  <si>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</si>
  <si>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</si>
  <si>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</si>
  <si>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</si>
  <si>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</si>
  <si>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</si>
  <si>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</si>
  <si>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</si>
  <si>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</si>
  <si>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</si>
  <si>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</si>
  <si>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</si>
  <si>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</si>
  <si>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</si>
  <si>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</si>
  <si>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</si>
  <si>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</si>
  <si>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</si>
  <si>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</si>
  <si>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</si>
  <si>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</si>
  <si>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</si>
  <si>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</si>
  <si>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</si>
  <si>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</si>
  <si>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</si>
  <si>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</si>
  <si>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</si>
  <si>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</si>
  <si>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</si>
  <si>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</si>
  <si>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</si>
  <si>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</si>
  <si>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</si>
  <si>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</si>
  <si>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</si>
  <si>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</si>
  <si>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</si>
  <si>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</si>
  <si>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</si>
  <si>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</si>
  <si>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</si>
  <si>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</si>
  <si>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</si>
  <si>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</si>
  <si>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</si>
  <si>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</si>
  <si>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</si>
  <si>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</si>
  <si>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</si>
  <si>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</si>
  <si>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</si>
  <si>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</si>
  <si>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</si>
  <si>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</si>
  <si>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</si>
  <si>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</si>
  <si>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</si>
  <si>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</si>
  <si>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</si>
  <si>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</si>
  <si>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</si>
  <si>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</si>
  <si>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</si>
  <si>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</si>
  <si>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</si>
  <si>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</si>
  <si>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</si>
  <si>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</si>
  <si>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</si>
  <si>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</si>
  <si>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</si>
  <si>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</si>
  <si>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</si>
  <si>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</si>
  <si>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</si>
  <si>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</si>
  <si>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</si>
  <si>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</si>
  <si>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</si>
  <si>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</si>
  <si>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</si>
  <si>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</si>
  <si>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t>Speaker Fees</t>
  </si>
  <si>
    <t>Conference fees</t>
  </si>
  <si>
    <t>Merchandise</t>
  </si>
  <si>
    <r>
      <rPr>
        <rFont val="Roboto"/>
        <color rgb="FF000000"/>
        <sz val="10.0"/>
      </rPr>
      <t xml:space="preserve">Gross amount from sales of </t>
    </r>
    <r>
      <rPr>
        <rFont val="Roboto"/>
        <color rgb="FF000000"/>
        <sz val="10.0"/>
      </rPr>
      <t>assets other than inventory</t>
    </r>
  </si>
  <si>
    <t>Other Income</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</si>
  <si>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</si>
  <si>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</si>
  <si>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Other expense</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</si>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</sst>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0" fillId="0" fontId="2" numFmtId="0" xfId="0" applyAlignment="1" applyFont="1">
      <alignment readingOrder="0"/>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ACTIVE MINDS</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183</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184</v>
      </c>
      <c r="C3" s="144" t="s">
        <v>185</v>
      </c>
      <c r="D3" s="145">
        <f>'Expenses 2023'!C40</f>
        <v>9063026</v>
      </c>
      <c r="E3" s="146"/>
      <c r="F3" s="43"/>
      <c r="G3" s="43"/>
      <c r="H3" s="43"/>
      <c r="I3" s="43"/>
      <c r="J3" s="43"/>
      <c r="K3" s="43"/>
      <c r="L3" s="43"/>
      <c r="M3" s="43"/>
      <c r="N3" s="43"/>
      <c r="O3" s="43"/>
      <c r="P3" s="43"/>
      <c r="Q3" s="43"/>
      <c r="R3" s="43"/>
      <c r="S3" s="43"/>
      <c r="T3" s="43"/>
      <c r="U3" s="43"/>
      <c r="V3" s="43"/>
      <c r="W3" s="43"/>
      <c r="X3" s="43"/>
      <c r="Y3" s="43"/>
    </row>
    <row r="4">
      <c r="A4" s="138"/>
      <c r="B4" s="49"/>
      <c r="C4" s="144" t="s">
        <v>186</v>
      </c>
      <c r="D4" s="145">
        <f>'Expenses 2023'!C31</f>
        <v>38159</v>
      </c>
      <c r="E4" s="146"/>
      <c r="F4" s="43"/>
      <c r="G4" s="43"/>
      <c r="H4" s="43"/>
      <c r="I4" s="43"/>
      <c r="J4" s="43"/>
      <c r="K4" s="43"/>
      <c r="L4" s="43"/>
      <c r="M4" s="43"/>
      <c r="N4" s="43"/>
      <c r="O4" s="43"/>
      <c r="P4" s="43"/>
      <c r="Q4" s="43"/>
      <c r="R4" s="43"/>
      <c r="S4" s="43"/>
      <c r="T4" s="43"/>
      <c r="U4" s="43"/>
      <c r="V4" s="43"/>
      <c r="W4" s="43"/>
      <c r="X4" s="43"/>
      <c r="Y4" s="43"/>
    </row>
    <row r="5">
      <c r="A5" s="138"/>
      <c r="B5" s="49"/>
      <c r="C5" s="144" t="s">
        <v>187</v>
      </c>
      <c r="D5" s="145">
        <f>D3-D4</f>
        <v>9024867</v>
      </c>
      <c r="E5" s="146"/>
      <c r="F5" s="43"/>
      <c r="G5" s="43"/>
      <c r="H5" s="43"/>
      <c r="I5" s="43"/>
      <c r="J5" s="43"/>
      <c r="K5" s="43"/>
      <c r="L5" s="43"/>
      <c r="M5" s="43"/>
      <c r="N5" s="43"/>
      <c r="O5" s="43"/>
      <c r="P5" s="43"/>
      <c r="Q5" s="43"/>
      <c r="R5" s="43"/>
      <c r="S5" s="43"/>
      <c r="T5" s="43"/>
      <c r="U5" s="43"/>
      <c r="V5" s="43"/>
      <c r="W5" s="43"/>
      <c r="X5" s="43"/>
      <c r="Y5" s="43"/>
    </row>
    <row r="6">
      <c r="A6" s="138"/>
      <c r="B6" s="49"/>
      <c r="C6" s="144" t="s">
        <v>188</v>
      </c>
      <c r="D6" s="145">
        <f>D5/12</f>
        <v>752072.25</v>
      </c>
      <c r="E6" s="146"/>
      <c r="F6" s="43"/>
      <c r="G6" s="43"/>
      <c r="H6" s="43"/>
      <c r="I6" s="43"/>
      <c r="J6" s="43"/>
      <c r="K6" s="43"/>
      <c r="L6" s="43"/>
      <c r="M6" s="43"/>
      <c r="N6" s="43"/>
      <c r="O6" s="43"/>
      <c r="P6" s="43"/>
      <c r="Q6" s="43"/>
      <c r="R6" s="43"/>
      <c r="S6" s="43"/>
      <c r="T6" s="43"/>
      <c r="U6" s="43"/>
      <c r="V6" s="43"/>
      <c r="W6" s="43"/>
      <c r="X6" s="43"/>
      <c r="Y6" s="43"/>
    </row>
    <row r="7">
      <c r="A7" s="138"/>
      <c r="B7" s="49"/>
      <c r="C7" s="144" t="s">
        <v>189</v>
      </c>
      <c r="D7" s="75">
        <f>'Balance Sheet 2023'!E2+'Balance Sheet 2023'!E3</f>
        <v>1084568</v>
      </c>
      <c r="E7" s="146"/>
      <c r="F7" s="43"/>
      <c r="G7" s="43"/>
      <c r="H7" s="43"/>
      <c r="I7" s="43"/>
      <c r="J7" s="43"/>
      <c r="K7" s="43"/>
      <c r="L7" s="43"/>
      <c r="M7" s="43"/>
      <c r="N7" s="43"/>
      <c r="O7" s="43"/>
      <c r="P7" s="43"/>
      <c r="Q7" s="43"/>
      <c r="R7" s="43"/>
      <c r="S7" s="43"/>
      <c r="T7" s="43"/>
      <c r="U7" s="43"/>
      <c r="V7" s="43"/>
      <c r="W7" s="43"/>
      <c r="X7" s="43"/>
      <c r="Y7" s="43"/>
    </row>
    <row r="8">
      <c r="A8" s="138"/>
      <c r="B8" s="49"/>
      <c r="C8" s="147" t="s">
        <v>183</v>
      </c>
      <c r="D8" s="148">
        <f>D7/D6</f>
        <v>1.442106127</v>
      </c>
      <c r="E8" s="149" t="s">
        <v>190</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191</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192</v>
      </c>
      <c r="C11" s="144" t="s">
        <v>193</v>
      </c>
      <c r="D11" s="75">
        <f>'Balance Sheet 2023'!E30</f>
        <v>9319826</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194</v>
      </c>
      <c r="D12" s="75">
        <f>'Expenses 2023'!C40</f>
        <v>9063026</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195</v>
      </c>
      <c r="D13" s="145">
        <f>D12/12</f>
        <v>755252.1667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191</v>
      </c>
      <c r="D14" s="148">
        <f>D11/D13</f>
        <v>12.34001889</v>
      </c>
      <c r="E14" s="149" t="s">
        <v>190</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196</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197</v>
      </c>
      <c r="C17" s="144" t="s">
        <v>198</v>
      </c>
      <c r="D17" s="75">
        <f>sum('Balance Sheet 2023'!E13:E15)</f>
        <v>10303742</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194</v>
      </c>
      <c r="D18" s="75">
        <f>'Expenses 2023'!C40</f>
        <v>9063026</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195</v>
      </c>
      <c r="D19" s="145">
        <f>D18/12</f>
        <v>755252.1667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199</v>
      </c>
      <c r="D20" s="148">
        <f>D17/D19</f>
        <v>13.64278377</v>
      </c>
      <c r="E20" s="149" t="s">
        <v>190</v>
      </c>
      <c r="F20" s="43"/>
      <c r="G20" s="43"/>
      <c r="H20" s="43"/>
      <c r="I20" s="43"/>
      <c r="J20" s="43"/>
      <c r="K20" s="43"/>
      <c r="L20" s="43"/>
      <c r="M20" s="43"/>
      <c r="N20" s="43"/>
      <c r="O20" s="43"/>
      <c r="P20" s="43"/>
      <c r="Q20" s="43"/>
      <c r="R20" s="43"/>
      <c r="S20" s="43"/>
      <c r="T20" s="43"/>
      <c r="U20" s="43"/>
      <c r="V20" s="43"/>
      <c r="W20" s="43"/>
      <c r="X20" s="43"/>
      <c r="Y20" s="43"/>
    </row>
    <row r="21">
      <c r="A21" s="138"/>
      <c r="B21" s="49"/>
      <c r="C21" s="153" t="s">
        <v>200</v>
      </c>
      <c r="D21" s="154">
        <f>D20+D8</f>
        <v>15.0848899</v>
      </c>
      <c r="E21" s="155" t="s">
        <v>190</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201</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202</v>
      </c>
      <c r="C24" s="159"/>
      <c r="D24" s="160">
        <f>max('Revenues 2023'!E2:E7,'Revenues 2023'!F10:F15)</f>
        <v>5292692</v>
      </c>
      <c r="E24" s="161" t="s">
        <v>203</v>
      </c>
      <c r="F24" s="43"/>
      <c r="G24" s="43"/>
      <c r="H24" s="43"/>
      <c r="I24" s="43"/>
      <c r="J24" s="43"/>
      <c r="K24" s="43"/>
      <c r="L24" s="43"/>
      <c r="M24" s="43"/>
      <c r="N24" s="43"/>
      <c r="O24" s="43"/>
      <c r="P24" s="43"/>
      <c r="Q24" s="43"/>
      <c r="R24" s="43"/>
      <c r="S24" s="43"/>
      <c r="T24" s="43"/>
      <c r="U24" s="43"/>
      <c r="V24" s="43"/>
      <c r="W24" s="43"/>
      <c r="X24" s="43"/>
      <c r="Y24" s="43"/>
    </row>
    <row r="25">
      <c r="A25" s="138"/>
      <c r="B25" s="49"/>
      <c r="C25" s="144" t="s">
        <v>204</v>
      </c>
      <c r="D25" s="145">
        <f>'Revenues 2023'!F44</f>
        <v>6628698</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201</v>
      </c>
      <c r="D26" s="162">
        <f>D24/D25</f>
        <v>0.7984512192</v>
      </c>
      <c r="E26" s="149" t="s">
        <v>205</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206</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207</v>
      </c>
      <c r="C29" s="144" t="s">
        <v>208</v>
      </c>
      <c r="D29" s="75">
        <f>SUM('Expenses 2023'!C7:C9)</f>
        <v>5070609</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209</v>
      </c>
      <c r="D30" s="75">
        <f>SUM('Expenses 2023'!C10:C12)</f>
        <v>995279</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210</v>
      </c>
      <c r="D31" s="75">
        <f>sum(D29:D30)</f>
        <v>6065888</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185</v>
      </c>
      <c r="D32" s="75">
        <f>'Expenses 2023'!C40</f>
        <v>9063026</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211</v>
      </c>
      <c r="D33" s="162">
        <f>D31/D32</f>
        <v>0.6693005184</v>
      </c>
      <c r="E33" s="149" t="s">
        <v>212</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213</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214</v>
      </c>
      <c r="C36" s="144" t="s">
        <v>215</v>
      </c>
      <c r="D36" s="75">
        <f>SUM('Expenses 2023'!C10:C11)</f>
        <v>615783</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208</v>
      </c>
      <c r="D37" s="75">
        <f>SUM('Expenses 2023'!C7:C9)</f>
        <v>5070609</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213</v>
      </c>
      <c r="D38" s="162">
        <f>D36/D37</f>
        <v>0.1214416257</v>
      </c>
      <c r="E38" s="149" t="s">
        <v>216</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217</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218</v>
      </c>
      <c r="C41" s="147" t="s">
        <v>245</v>
      </c>
      <c r="D41" s="75">
        <f>'Expenses 2023'!D40</f>
        <v>7450439</v>
      </c>
      <c r="E41" s="164">
        <f t="shared" ref="E41:E44" si="1">D41/$D$44</f>
        <v>0.8220696928</v>
      </c>
      <c r="F41" s="43"/>
      <c r="G41" s="43"/>
      <c r="H41" s="43"/>
      <c r="I41" s="43"/>
      <c r="J41" s="43"/>
      <c r="K41" s="43"/>
      <c r="L41" s="43"/>
      <c r="M41" s="43"/>
      <c r="N41" s="43"/>
      <c r="O41" s="43"/>
      <c r="P41" s="43"/>
      <c r="Q41" s="43"/>
      <c r="R41" s="43"/>
      <c r="S41" s="43"/>
      <c r="T41" s="43"/>
      <c r="U41" s="43"/>
      <c r="V41" s="43"/>
      <c r="W41" s="43"/>
      <c r="X41" s="43"/>
      <c r="Y41" s="43"/>
    </row>
    <row r="42">
      <c r="A42" s="138"/>
      <c r="B42" s="49"/>
      <c r="C42" s="147" t="s">
        <v>220</v>
      </c>
      <c r="D42" s="145">
        <f>'Expenses 2023'!E40</f>
        <v>522317</v>
      </c>
      <c r="E42" s="164">
        <f t="shared" si="1"/>
        <v>0.05763163429</v>
      </c>
      <c r="F42" s="43"/>
      <c r="G42" s="43"/>
      <c r="H42" s="43"/>
      <c r="I42" s="43"/>
      <c r="J42" s="43"/>
      <c r="K42" s="43"/>
      <c r="L42" s="43"/>
      <c r="M42" s="43"/>
      <c r="N42" s="43"/>
      <c r="O42" s="43"/>
      <c r="P42" s="43"/>
      <c r="Q42" s="43"/>
      <c r="R42" s="43"/>
      <c r="S42" s="43"/>
      <c r="T42" s="43"/>
      <c r="U42" s="43"/>
      <c r="V42" s="43"/>
      <c r="W42" s="43"/>
      <c r="X42" s="43"/>
      <c r="Y42" s="43"/>
    </row>
    <row r="43">
      <c r="A43" s="138"/>
      <c r="B43" s="49"/>
      <c r="C43" s="147" t="s">
        <v>221</v>
      </c>
      <c r="D43" s="145">
        <f>'Expenses 2023'!F40</f>
        <v>1090270</v>
      </c>
      <c r="E43" s="164">
        <f t="shared" si="1"/>
        <v>0.1202986729</v>
      </c>
      <c r="F43" s="43"/>
      <c r="G43" s="43"/>
      <c r="H43" s="43"/>
      <c r="I43" s="43"/>
      <c r="J43" s="43"/>
      <c r="K43" s="43"/>
      <c r="L43" s="43"/>
      <c r="M43" s="43"/>
      <c r="N43" s="43"/>
      <c r="O43" s="43"/>
      <c r="P43" s="43"/>
      <c r="Q43" s="43"/>
      <c r="R43" s="43"/>
      <c r="S43" s="43"/>
      <c r="T43" s="43"/>
      <c r="U43" s="43"/>
      <c r="V43" s="43"/>
      <c r="W43" s="43"/>
      <c r="X43" s="43"/>
      <c r="Y43" s="43"/>
    </row>
    <row r="44">
      <c r="A44" s="138"/>
      <c r="B44" s="49"/>
      <c r="C44" s="144" t="s">
        <v>185</v>
      </c>
      <c r="D44" s="145">
        <f>sum(D41:D43)</f>
        <v>9063026</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222</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223</v>
      </c>
      <c r="C47" s="144" t="s">
        <v>224</v>
      </c>
      <c r="D47" s="145">
        <f>'Revenues 2023'!F9</f>
        <v>5529768</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225</v>
      </c>
      <c r="D48" s="145">
        <f>'Expenses 2023'!F40</f>
        <v>1090270</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226</v>
      </c>
      <c r="D49" s="165">
        <f>if(D48=0, "$0",D47/D48)</f>
        <v>5.071925303</v>
      </c>
      <c r="E49" s="149" t="s">
        <v>227</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228</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229</v>
      </c>
      <c r="C52" s="144" t="s">
        <v>230</v>
      </c>
      <c r="D52" s="145">
        <f>sum('Balance Sheet 2023'!E2:E10)</f>
        <v>3092201</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231</v>
      </c>
      <c r="D53" s="145">
        <f>sum('Balance Sheet 2023'!E19:E22)</f>
        <v>925647</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232</v>
      </c>
      <c r="D54" s="167">
        <f>D52/D53</f>
        <v>3.340583397</v>
      </c>
      <c r="E54" s="149" t="s">
        <v>233</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234</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235</v>
      </c>
      <c r="C57" s="144" t="s">
        <v>236</v>
      </c>
      <c r="D57" s="145">
        <f>sum('Balance Sheet 2023'!E25:E26)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237</v>
      </c>
      <c r="D58" s="145">
        <f>'Balance Sheet 2023'!E18</f>
        <v>14323869</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238</v>
      </c>
      <c r="D59" s="168">
        <f>D57/D58</f>
        <v>0</v>
      </c>
      <c r="E59" s="149" t="s">
        <v>239</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ACTIVE MINDS</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314082.0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77193.0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7609429.0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8000704</v>
      </c>
      <c r="G9" s="58"/>
      <c r="H9" s="58"/>
      <c r="I9" s="58"/>
      <c r="J9" s="58"/>
      <c r="K9" s="58"/>
      <c r="L9" s="58"/>
      <c r="M9" s="58"/>
      <c r="N9" s="58"/>
      <c r="O9" s="58"/>
      <c r="P9" s="58"/>
      <c r="Q9" s="58"/>
      <c r="R9" s="58"/>
      <c r="S9" s="58"/>
      <c r="T9" s="58"/>
      <c r="U9" s="58"/>
      <c r="V9" s="58"/>
      <c r="W9" s="58"/>
      <c r="X9" s="58"/>
      <c r="Y9" s="58"/>
      <c r="Z9" s="58"/>
    </row>
    <row r="10">
      <c r="A10" s="44" t="s">
        <v>62</v>
      </c>
      <c r="B10" s="59" t="s">
        <v>63</v>
      </c>
      <c r="C10" s="60" t="s">
        <v>240</v>
      </c>
      <c r="D10" s="15"/>
      <c r="E10" s="15"/>
      <c r="F10" s="48">
        <v>279840.0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229625.0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t="s">
        <v>241</v>
      </c>
      <c r="D12" s="61"/>
      <c r="E12" s="61"/>
      <c r="F12" s="62">
        <v>63790.0</v>
      </c>
      <c r="G12" s="43"/>
      <c r="H12" s="43"/>
      <c r="I12" s="43"/>
      <c r="J12" s="43"/>
      <c r="K12" s="43"/>
      <c r="L12" s="43"/>
      <c r="M12" s="43"/>
      <c r="N12" s="43"/>
      <c r="O12" s="43"/>
      <c r="P12" s="43"/>
      <c r="Q12" s="43"/>
      <c r="R12" s="43"/>
      <c r="S12" s="43"/>
      <c r="T12" s="43"/>
      <c r="U12" s="43"/>
      <c r="V12" s="43"/>
      <c r="W12" s="43"/>
      <c r="X12" s="43"/>
      <c r="Y12" s="43"/>
      <c r="Z12" s="43"/>
    </row>
    <row r="13">
      <c r="A13" s="49"/>
      <c r="B13" s="45" t="s">
        <v>52</v>
      </c>
      <c r="C13" s="60" t="s">
        <v>242</v>
      </c>
      <c r="D13" s="61"/>
      <c r="E13" s="61"/>
      <c r="F13" s="62">
        <v>52165.0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68</v>
      </c>
      <c r="D16" s="57"/>
      <c r="E16" s="57"/>
      <c r="F16" s="57">
        <f>sum(F10:F15)</f>
        <v>625420</v>
      </c>
      <c r="G16" s="58"/>
      <c r="H16" s="58"/>
      <c r="I16" s="58"/>
      <c r="J16" s="58"/>
      <c r="K16" s="58"/>
      <c r="L16" s="58"/>
      <c r="M16" s="58"/>
      <c r="N16" s="58"/>
      <c r="O16" s="58"/>
      <c r="P16" s="58"/>
      <c r="Q16" s="58"/>
      <c r="R16" s="58"/>
      <c r="S16" s="58"/>
      <c r="T16" s="58"/>
      <c r="U16" s="58"/>
      <c r="V16" s="58"/>
      <c r="W16" s="58"/>
      <c r="X16" s="58"/>
      <c r="Y16" s="58"/>
      <c r="Z16" s="58"/>
    </row>
    <row r="17">
      <c r="A17" s="65" t="s">
        <v>69</v>
      </c>
      <c r="B17" s="66">
        <v>3.0</v>
      </c>
      <c r="C17" s="67" t="s">
        <v>70</v>
      </c>
      <c r="D17" s="61"/>
      <c r="E17" s="61"/>
      <c r="F17" s="62">
        <v>416049.0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71</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72</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73</v>
      </c>
      <c r="E20" s="73" t="s">
        <v>74</v>
      </c>
      <c r="F20" s="74"/>
      <c r="G20" s="43"/>
      <c r="H20" s="43"/>
      <c r="I20" s="43"/>
      <c r="J20" s="43"/>
      <c r="K20" s="43"/>
      <c r="L20" s="43"/>
      <c r="M20" s="43"/>
      <c r="N20" s="43"/>
      <c r="O20" s="43"/>
      <c r="P20" s="43"/>
      <c r="Q20" s="43"/>
      <c r="R20" s="43"/>
      <c r="S20" s="43"/>
      <c r="T20" s="43"/>
      <c r="U20" s="43"/>
      <c r="V20" s="43"/>
      <c r="W20" s="43"/>
      <c r="X20" s="43"/>
      <c r="Y20" s="43"/>
      <c r="Z20" s="43"/>
    </row>
    <row r="21">
      <c r="A21" s="49"/>
      <c r="B21" s="59" t="s">
        <v>75</v>
      </c>
      <c r="C21" s="46" t="s">
        <v>76</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77</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78</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79</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80</v>
      </c>
      <c r="E25" s="73" t="s">
        <v>81</v>
      </c>
      <c r="F25" s="74"/>
      <c r="G25" s="76"/>
      <c r="H25" s="43"/>
      <c r="I25" s="43"/>
      <c r="J25" s="43"/>
      <c r="K25" s="43"/>
      <c r="L25" s="43"/>
      <c r="M25" s="43"/>
      <c r="N25" s="43"/>
      <c r="O25" s="43"/>
      <c r="P25" s="43"/>
      <c r="Q25" s="43"/>
      <c r="R25" s="43"/>
      <c r="S25" s="43"/>
      <c r="T25" s="43"/>
      <c r="U25" s="43"/>
      <c r="V25" s="43"/>
      <c r="W25" s="43"/>
      <c r="X25" s="43"/>
      <c r="Y25" s="43"/>
      <c r="Z25" s="43"/>
    </row>
    <row r="26">
      <c r="A26" s="49"/>
      <c r="B26" s="45" t="s">
        <v>82</v>
      </c>
      <c r="C26" s="77" t="s">
        <v>246</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84</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85</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86</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87</v>
      </c>
      <c r="C30" s="51" t="s">
        <v>88</v>
      </c>
      <c r="D30" s="51"/>
      <c r="E30" s="48">
        <v>32176.0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89</v>
      </c>
      <c r="D31" s="74"/>
      <c r="E31" s="48">
        <v>114268.0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90</v>
      </c>
      <c r="D32" s="78"/>
      <c r="E32" s="79"/>
      <c r="F32" s="57">
        <f>E30-E31</f>
        <v>-82092</v>
      </c>
      <c r="G32" s="43"/>
      <c r="H32" s="43"/>
      <c r="I32" s="43"/>
      <c r="J32" s="43"/>
      <c r="K32" s="43"/>
      <c r="L32" s="43"/>
      <c r="M32" s="43"/>
      <c r="N32" s="43"/>
      <c r="O32" s="43"/>
      <c r="P32" s="43"/>
      <c r="Q32" s="43"/>
      <c r="R32" s="43"/>
      <c r="S32" s="43"/>
      <c r="T32" s="43"/>
      <c r="U32" s="43"/>
      <c r="V32" s="43"/>
      <c r="W32" s="43"/>
      <c r="X32" s="43"/>
      <c r="Y32" s="43"/>
      <c r="Z32" s="43"/>
    </row>
    <row r="33">
      <c r="A33" s="49"/>
      <c r="B33" s="80" t="s">
        <v>91</v>
      </c>
      <c r="C33" s="51" t="s">
        <v>92</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93</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94</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95</v>
      </c>
      <c r="C36" s="51" t="s">
        <v>96</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97</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98</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99</v>
      </c>
      <c r="C39" s="83" t="s">
        <v>244</v>
      </c>
      <c r="D39" s="74"/>
      <c r="E39" s="48">
        <v>32807.0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68</v>
      </c>
      <c r="D43" s="79"/>
      <c r="E43" s="79"/>
      <c r="F43" s="57">
        <f>sum(E39:E42)</f>
        <v>32807</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102</v>
      </c>
      <c r="D44" s="88"/>
      <c r="E44" s="88"/>
      <c r="F44" s="89">
        <f>sum(F16:F43)+F9</f>
        <v>8992888</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ACTIVE MINDS</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103</v>
      </c>
      <c r="D2" s="42" t="s">
        <v>104</v>
      </c>
      <c r="E2" s="42" t="s">
        <v>105</v>
      </c>
      <c r="F2" s="42" t="s">
        <v>106</v>
      </c>
      <c r="G2" s="43"/>
      <c r="H2" s="43"/>
      <c r="I2" s="43"/>
      <c r="J2" s="43"/>
      <c r="K2" s="43"/>
      <c r="L2" s="43"/>
      <c r="M2" s="43"/>
      <c r="N2" s="43"/>
      <c r="O2" s="43"/>
      <c r="P2" s="43"/>
      <c r="Q2" s="43"/>
      <c r="R2" s="43"/>
      <c r="S2" s="43"/>
      <c r="T2" s="43"/>
      <c r="U2" s="43"/>
      <c r="V2" s="43"/>
      <c r="W2" s="43"/>
      <c r="X2" s="43"/>
      <c r="Y2" s="43"/>
      <c r="Z2" s="43"/>
    </row>
    <row r="3">
      <c r="A3" s="80">
        <v>1.0</v>
      </c>
      <c r="B3" s="96" t="s">
        <v>107</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108</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109</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110</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111</v>
      </c>
      <c r="C7" s="98">
        <f t="shared" si="1"/>
        <v>1092778</v>
      </c>
      <c r="D7" s="99">
        <v>846183.0</v>
      </c>
      <c r="E7" s="99">
        <v>115243.0</v>
      </c>
      <c r="F7" s="99">
        <v>131352.0</v>
      </c>
      <c r="G7" s="43"/>
      <c r="H7" s="43"/>
      <c r="I7" s="43"/>
      <c r="J7" s="43"/>
      <c r="K7" s="43"/>
      <c r="L7" s="43"/>
      <c r="M7" s="43"/>
      <c r="N7" s="43"/>
      <c r="O7" s="43"/>
      <c r="P7" s="43"/>
      <c r="Q7" s="43"/>
      <c r="R7" s="43"/>
      <c r="S7" s="43"/>
      <c r="T7" s="43"/>
      <c r="U7" s="43"/>
      <c r="V7" s="43"/>
      <c r="W7" s="43"/>
      <c r="X7" s="43"/>
      <c r="Y7" s="43"/>
      <c r="Z7" s="43"/>
    </row>
    <row r="8">
      <c r="A8" s="80">
        <v>6.0</v>
      </c>
      <c r="B8" s="96" t="s">
        <v>112</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113</v>
      </c>
      <c r="C9" s="98">
        <f t="shared" si="1"/>
        <v>4387648</v>
      </c>
      <c r="D9" s="99">
        <v>3606068.0</v>
      </c>
      <c r="E9" s="99">
        <v>288521.0</v>
      </c>
      <c r="F9" s="99">
        <v>493059.0</v>
      </c>
      <c r="G9" s="43"/>
      <c r="H9" s="43"/>
      <c r="I9" s="43"/>
      <c r="J9" s="43"/>
      <c r="K9" s="43"/>
      <c r="L9" s="43"/>
      <c r="M9" s="43"/>
      <c r="N9" s="43"/>
      <c r="O9" s="43"/>
      <c r="P9" s="43"/>
      <c r="Q9" s="43"/>
      <c r="R9" s="43"/>
      <c r="S9" s="43"/>
      <c r="T9" s="43"/>
      <c r="U9" s="43"/>
      <c r="V9" s="43"/>
      <c r="W9" s="43"/>
      <c r="X9" s="43"/>
      <c r="Y9" s="43"/>
      <c r="Z9" s="43"/>
    </row>
    <row r="10">
      <c r="A10" s="80">
        <v>8.0</v>
      </c>
      <c r="B10" s="96" t="s">
        <v>114</v>
      </c>
      <c r="C10" s="98">
        <f t="shared" si="1"/>
        <v>110662</v>
      </c>
      <c r="D10" s="99">
        <v>88530.0</v>
      </c>
      <c r="E10" s="99">
        <v>14386.0</v>
      </c>
      <c r="F10" s="99">
        <v>7746.0</v>
      </c>
      <c r="G10" s="43"/>
      <c r="H10" s="43"/>
      <c r="I10" s="43"/>
      <c r="J10" s="43"/>
      <c r="K10" s="43"/>
      <c r="L10" s="43"/>
      <c r="M10" s="43"/>
      <c r="N10" s="43"/>
      <c r="O10" s="43"/>
      <c r="P10" s="43"/>
      <c r="Q10" s="43"/>
      <c r="R10" s="43"/>
      <c r="S10" s="43"/>
      <c r="T10" s="43"/>
      <c r="U10" s="43"/>
      <c r="V10" s="43"/>
      <c r="W10" s="43"/>
      <c r="X10" s="43"/>
      <c r="Y10" s="43"/>
      <c r="Z10" s="43"/>
    </row>
    <row r="11">
      <c r="A11" s="45">
        <v>9.0</v>
      </c>
      <c r="B11" s="46" t="s">
        <v>115</v>
      </c>
      <c r="C11" s="98">
        <f t="shared" si="1"/>
        <v>527828</v>
      </c>
      <c r="D11" s="99">
        <v>422262.0</v>
      </c>
      <c r="E11" s="99">
        <v>68618.0</v>
      </c>
      <c r="F11" s="99">
        <v>36948.0</v>
      </c>
      <c r="G11" s="43"/>
      <c r="H11" s="43"/>
      <c r="I11" s="43"/>
      <c r="J11" s="43"/>
      <c r="K11" s="43"/>
      <c r="L11" s="43"/>
      <c r="M11" s="43"/>
      <c r="N11" s="43"/>
      <c r="O11" s="43"/>
      <c r="P11" s="43"/>
      <c r="Q11" s="43"/>
      <c r="R11" s="43"/>
      <c r="S11" s="43"/>
      <c r="T11" s="43"/>
      <c r="U11" s="43"/>
      <c r="V11" s="43"/>
      <c r="W11" s="43"/>
      <c r="X11" s="43"/>
      <c r="Y11" s="43"/>
      <c r="Z11" s="43"/>
    </row>
    <row r="12">
      <c r="A12" s="45">
        <v>10.0</v>
      </c>
      <c r="B12" s="46" t="s">
        <v>116</v>
      </c>
      <c r="C12" s="98">
        <f t="shared" si="1"/>
        <v>429738</v>
      </c>
      <c r="D12" s="99">
        <v>343790.0</v>
      </c>
      <c r="E12" s="99">
        <v>55866.0</v>
      </c>
      <c r="F12" s="99">
        <v>30082.0</v>
      </c>
      <c r="G12" s="43"/>
      <c r="H12" s="43"/>
      <c r="I12" s="43"/>
      <c r="J12" s="43"/>
      <c r="K12" s="43"/>
      <c r="L12" s="43"/>
      <c r="M12" s="43"/>
      <c r="N12" s="43"/>
      <c r="O12" s="43"/>
      <c r="P12" s="43"/>
      <c r="Q12" s="43"/>
      <c r="R12" s="43"/>
      <c r="S12" s="43"/>
      <c r="T12" s="43"/>
      <c r="U12" s="43"/>
      <c r="V12" s="43"/>
      <c r="W12" s="43"/>
      <c r="X12" s="43"/>
      <c r="Y12" s="43"/>
      <c r="Z12" s="43"/>
    </row>
    <row r="13">
      <c r="A13" s="45">
        <v>11.0</v>
      </c>
      <c r="B13" s="46" t="s">
        <v>117</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118</v>
      </c>
      <c r="B14" s="46" t="s">
        <v>119</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120</v>
      </c>
      <c r="C15" s="98">
        <f t="shared" si="1"/>
        <v>224391</v>
      </c>
      <c r="D15" s="99">
        <v>136697.0</v>
      </c>
      <c r="E15" s="99">
        <v>34174.0</v>
      </c>
      <c r="F15" s="99">
        <v>53520.0</v>
      </c>
      <c r="G15" s="43"/>
      <c r="H15" s="43"/>
      <c r="I15" s="43"/>
      <c r="J15" s="43"/>
      <c r="K15" s="43"/>
      <c r="L15" s="43"/>
      <c r="M15" s="43"/>
      <c r="N15" s="43"/>
      <c r="O15" s="43"/>
      <c r="P15" s="43"/>
      <c r="Q15" s="43"/>
      <c r="R15" s="43"/>
      <c r="S15" s="43"/>
      <c r="T15" s="43"/>
      <c r="U15" s="43"/>
      <c r="V15" s="43"/>
      <c r="W15" s="43"/>
      <c r="X15" s="43"/>
      <c r="Y15" s="43"/>
      <c r="Z15" s="43"/>
    </row>
    <row r="16">
      <c r="A16" s="45" t="s">
        <v>50</v>
      </c>
      <c r="B16" s="46" t="s">
        <v>121</v>
      </c>
      <c r="C16" s="98">
        <f t="shared" si="1"/>
        <v>79198</v>
      </c>
      <c r="D16" s="99">
        <v>0.0</v>
      </c>
      <c r="E16" s="99">
        <v>79198.0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122</v>
      </c>
      <c r="C17" s="98">
        <f t="shared" si="1"/>
        <v>155426</v>
      </c>
      <c r="D17" s="99">
        <v>155426.0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123</v>
      </c>
      <c r="C18" s="98">
        <f t="shared" si="1"/>
        <v>32800</v>
      </c>
      <c r="D18" s="99">
        <v>0.0</v>
      </c>
      <c r="E18" s="99">
        <v>0.0</v>
      </c>
      <c r="F18" s="99">
        <v>32800.0</v>
      </c>
      <c r="G18" s="43"/>
      <c r="H18" s="43"/>
      <c r="I18" s="43"/>
      <c r="J18" s="43"/>
      <c r="K18" s="43"/>
      <c r="L18" s="43"/>
      <c r="M18" s="43"/>
      <c r="N18" s="43"/>
      <c r="O18" s="43"/>
      <c r="P18" s="43"/>
      <c r="Q18" s="43"/>
      <c r="R18" s="43"/>
      <c r="S18" s="43"/>
      <c r="T18" s="43"/>
      <c r="U18" s="43"/>
      <c r="V18" s="43"/>
      <c r="W18" s="43"/>
      <c r="X18" s="43"/>
      <c r="Y18" s="43"/>
      <c r="Z18" s="43"/>
    </row>
    <row r="19">
      <c r="A19" s="45" t="s">
        <v>56</v>
      </c>
      <c r="B19" s="46" t="s">
        <v>124</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125</v>
      </c>
      <c r="C20" s="98">
        <f t="shared" si="1"/>
        <v>1025834</v>
      </c>
      <c r="D20" s="99">
        <v>978126.0</v>
      </c>
      <c r="E20" s="99">
        <v>14119.0</v>
      </c>
      <c r="F20" s="99">
        <v>33589.0</v>
      </c>
      <c r="G20" s="43"/>
      <c r="H20" s="43"/>
      <c r="I20" s="43"/>
      <c r="J20" s="43"/>
      <c r="K20" s="43"/>
      <c r="L20" s="43"/>
      <c r="M20" s="43"/>
      <c r="N20" s="43"/>
      <c r="O20" s="43"/>
      <c r="P20" s="43"/>
      <c r="Q20" s="43"/>
      <c r="R20" s="43"/>
      <c r="S20" s="43"/>
      <c r="T20" s="43"/>
      <c r="U20" s="43"/>
      <c r="V20" s="43"/>
      <c r="W20" s="43"/>
      <c r="X20" s="43"/>
      <c r="Y20" s="43"/>
      <c r="Z20" s="43"/>
    </row>
    <row r="21">
      <c r="A21" s="45">
        <v>12.0</v>
      </c>
      <c r="B21" s="46" t="s">
        <v>126</v>
      </c>
      <c r="C21" s="98">
        <f t="shared" si="1"/>
        <v>226038</v>
      </c>
      <c r="D21" s="99">
        <v>195523.0</v>
      </c>
      <c r="E21" s="99">
        <v>0.0</v>
      </c>
      <c r="F21" s="99">
        <v>30515.0</v>
      </c>
      <c r="G21" s="43"/>
      <c r="H21" s="43"/>
      <c r="I21" s="43"/>
      <c r="J21" s="43"/>
      <c r="K21" s="43"/>
      <c r="L21" s="43"/>
      <c r="M21" s="43"/>
      <c r="N21" s="43"/>
      <c r="O21" s="43"/>
      <c r="P21" s="43"/>
      <c r="Q21" s="43"/>
      <c r="R21" s="43"/>
      <c r="S21" s="43"/>
      <c r="T21" s="43"/>
      <c r="U21" s="43"/>
      <c r="V21" s="43"/>
      <c r="W21" s="43"/>
      <c r="X21" s="43"/>
      <c r="Y21" s="43"/>
      <c r="Z21" s="43"/>
    </row>
    <row r="22">
      <c r="A22" s="45">
        <v>13.0</v>
      </c>
      <c r="B22" s="46" t="s">
        <v>127</v>
      </c>
      <c r="C22" s="98">
        <f t="shared" si="1"/>
        <v>360202</v>
      </c>
      <c r="D22" s="99">
        <v>298510.0</v>
      </c>
      <c r="E22" s="99">
        <v>40099.0</v>
      </c>
      <c r="F22" s="99">
        <v>21593.0</v>
      </c>
      <c r="G22" s="43"/>
      <c r="H22" s="43"/>
      <c r="I22" s="43"/>
      <c r="J22" s="43"/>
      <c r="K22" s="43"/>
      <c r="L22" s="43"/>
      <c r="M22" s="43"/>
      <c r="N22" s="43"/>
      <c r="O22" s="43"/>
      <c r="P22" s="43"/>
      <c r="Q22" s="43"/>
      <c r="R22" s="43"/>
      <c r="S22" s="43"/>
      <c r="T22" s="43"/>
      <c r="U22" s="43"/>
      <c r="V22" s="43"/>
      <c r="W22" s="43"/>
      <c r="X22" s="43"/>
      <c r="Y22" s="43"/>
      <c r="Z22" s="43"/>
    </row>
    <row r="23">
      <c r="A23" s="45">
        <v>14.0</v>
      </c>
      <c r="B23" s="46" t="s">
        <v>128</v>
      </c>
      <c r="C23" s="98">
        <f t="shared" si="1"/>
        <v>148306</v>
      </c>
      <c r="D23" s="99">
        <v>118645.0</v>
      </c>
      <c r="E23" s="99">
        <v>19280.0</v>
      </c>
      <c r="F23" s="99">
        <v>10381.0</v>
      </c>
      <c r="G23" s="43"/>
      <c r="H23" s="43"/>
      <c r="I23" s="43"/>
      <c r="J23" s="43"/>
      <c r="K23" s="43"/>
      <c r="L23" s="43"/>
      <c r="M23" s="43"/>
      <c r="N23" s="43"/>
      <c r="O23" s="43"/>
      <c r="P23" s="43"/>
      <c r="Q23" s="43"/>
      <c r="R23" s="43"/>
      <c r="S23" s="43"/>
      <c r="T23" s="43"/>
      <c r="U23" s="43"/>
      <c r="V23" s="43"/>
      <c r="W23" s="43"/>
      <c r="X23" s="43"/>
      <c r="Y23" s="43"/>
      <c r="Z23" s="43"/>
    </row>
    <row r="24">
      <c r="A24" s="45">
        <v>15.0</v>
      </c>
      <c r="B24" s="46" t="s">
        <v>72</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129</v>
      </c>
      <c r="C25" s="98">
        <f t="shared" si="1"/>
        <v>216460</v>
      </c>
      <c r="D25" s="99">
        <v>173168.0</v>
      </c>
      <c r="E25" s="99">
        <v>28140.0</v>
      </c>
      <c r="F25" s="99">
        <v>15152.0</v>
      </c>
      <c r="G25" s="43"/>
      <c r="H25" s="43"/>
      <c r="I25" s="43"/>
      <c r="J25" s="43"/>
      <c r="K25" s="43"/>
      <c r="L25" s="43"/>
      <c r="M25" s="43"/>
      <c r="N25" s="43"/>
      <c r="O25" s="43"/>
      <c r="P25" s="43"/>
      <c r="Q25" s="43"/>
      <c r="R25" s="43"/>
      <c r="S25" s="43"/>
      <c r="T25" s="43"/>
      <c r="U25" s="43"/>
      <c r="V25" s="43"/>
      <c r="W25" s="43"/>
      <c r="X25" s="43"/>
      <c r="Y25" s="43"/>
      <c r="Z25" s="43"/>
    </row>
    <row r="26">
      <c r="A26" s="45">
        <v>17.0</v>
      </c>
      <c r="B26" s="46" t="s">
        <v>130</v>
      </c>
      <c r="C26" s="98">
        <f t="shared" si="1"/>
        <v>321920</v>
      </c>
      <c r="D26" s="99">
        <v>267883.0</v>
      </c>
      <c r="E26" s="99">
        <v>35124.0</v>
      </c>
      <c r="F26" s="99">
        <v>18913.0</v>
      </c>
      <c r="G26" s="43"/>
      <c r="H26" s="43"/>
      <c r="I26" s="43"/>
      <c r="J26" s="43"/>
      <c r="K26" s="43"/>
      <c r="L26" s="43"/>
      <c r="M26" s="43"/>
      <c r="N26" s="43"/>
      <c r="O26" s="43"/>
      <c r="P26" s="43"/>
      <c r="Q26" s="43"/>
      <c r="R26" s="43"/>
      <c r="S26" s="43"/>
      <c r="T26" s="43"/>
      <c r="U26" s="43"/>
      <c r="V26" s="43"/>
      <c r="W26" s="43"/>
      <c r="X26" s="43"/>
      <c r="Y26" s="43"/>
      <c r="Z26" s="43"/>
    </row>
    <row r="27">
      <c r="A27" s="80">
        <v>18.0</v>
      </c>
      <c r="B27" s="96" t="s">
        <v>131</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132</v>
      </c>
      <c r="C28" s="98">
        <f t="shared" si="1"/>
        <v>377253</v>
      </c>
      <c r="D28" s="99">
        <v>363723.0</v>
      </c>
      <c r="E28" s="99">
        <v>2908.0</v>
      </c>
      <c r="F28" s="99">
        <v>10622.0</v>
      </c>
      <c r="G28" s="43"/>
      <c r="H28" s="43"/>
      <c r="I28" s="43"/>
      <c r="J28" s="43"/>
      <c r="K28" s="43"/>
      <c r="L28" s="43"/>
      <c r="M28" s="43"/>
      <c r="N28" s="43"/>
      <c r="O28" s="43"/>
      <c r="P28" s="43"/>
      <c r="Q28" s="43"/>
      <c r="R28" s="43"/>
      <c r="S28" s="43"/>
      <c r="T28" s="43"/>
      <c r="U28" s="43"/>
      <c r="V28" s="43"/>
      <c r="W28" s="43"/>
      <c r="X28" s="43"/>
      <c r="Y28" s="43"/>
      <c r="Z28" s="43"/>
    </row>
    <row r="29">
      <c r="A29" s="45">
        <v>20.0</v>
      </c>
      <c r="B29" s="46" t="s">
        <v>133</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134</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135</v>
      </c>
      <c r="C31" s="98">
        <f t="shared" si="1"/>
        <v>21789</v>
      </c>
      <c r="D31" s="99">
        <v>0.0</v>
      </c>
      <c r="E31" s="99">
        <v>21789.0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136</v>
      </c>
      <c r="C32" s="98">
        <f t="shared" si="1"/>
        <v>26117</v>
      </c>
      <c r="D32" s="99">
        <v>20894.0</v>
      </c>
      <c r="E32" s="99">
        <v>3395.0</v>
      </c>
      <c r="F32" s="99">
        <v>1828.0</v>
      </c>
      <c r="G32" s="43"/>
      <c r="H32" s="43"/>
      <c r="I32" s="43"/>
      <c r="J32" s="43"/>
      <c r="K32" s="43"/>
      <c r="L32" s="43"/>
      <c r="M32" s="43"/>
      <c r="N32" s="43"/>
      <c r="O32" s="43"/>
      <c r="P32" s="43"/>
      <c r="Q32" s="43"/>
      <c r="R32" s="43"/>
      <c r="S32" s="43"/>
      <c r="T32" s="43"/>
      <c r="U32" s="43"/>
      <c r="V32" s="43"/>
      <c r="W32" s="43"/>
      <c r="X32" s="43"/>
      <c r="Y32" s="43"/>
      <c r="Z32" s="43"/>
    </row>
    <row r="33">
      <c r="A33" s="45">
        <v>24.0</v>
      </c>
      <c r="B33" s="46" t="s">
        <v>137</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118</v>
      </c>
      <c r="B34" s="175" t="s">
        <v>139</v>
      </c>
      <c r="C34" s="98">
        <f t="shared" si="1"/>
        <v>3500</v>
      </c>
      <c r="D34" s="99">
        <v>1500.0</v>
      </c>
      <c r="E34" s="99">
        <v>0.0</v>
      </c>
      <c r="F34" s="99">
        <v>2000.0</v>
      </c>
      <c r="G34" s="43"/>
      <c r="H34" s="43"/>
      <c r="I34" s="43"/>
      <c r="J34" s="43"/>
      <c r="K34" s="43"/>
      <c r="L34" s="43"/>
      <c r="M34" s="43"/>
      <c r="N34" s="43"/>
      <c r="O34" s="43"/>
      <c r="P34" s="43"/>
      <c r="Q34" s="43"/>
      <c r="R34" s="43"/>
      <c r="S34" s="43"/>
      <c r="T34" s="43"/>
      <c r="U34" s="43"/>
      <c r="V34" s="43"/>
      <c r="W34" s="43"/>
      <c r="X34" s="43"/>
      <c r="Y34" s="43"/>
      <c r="Z34" s="43"/>
    </row>
    <row r="35">
      <c r="A35" s="45" t="s">
        <v>48</v>
      </c>
      <c r="B35" s="102" t="s">
        <v>247</v>
      </c>
      <c r="C35" s="98">
        <f t="shared" si="1"/>
        <v>27807</v>
      </c>
      <c r="D35" s="99">
        <v>8776.0</v>
      </c>
      <c r="E35" s="99">
        <v>19031.0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c r="C36" s="98">
        <f t="shared" si="1"/>
        <v>0</v>
      </c>
      <c r="D36" s="99">
        <v>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140</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141</v>
      </c>
      <c r="C40" s="103">
        <f t="shared" ref="C40:F40" si="2">sum(C3:C39)</f>
        <v>9795695</v>
      </c>
      <c r="D40" s="103">
        <f t="shared" si="2"/>
        <v>8025704</v>
      </c>
      <c r="E40" s="103">
        <f t="shared" si="2"/>
        <v>839891</v>
      </c>
      <c r="F40" s="103">
        <f t="shared" si="2"/>
        <v>930100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ACTIVE MINDS</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142</v>
      </c>
      <c r="B2" s="45">
        <v>1.0</v>
      </c>
      <c r="C2" s="46" t="s">
        <v>143</v>
      </c>
      <c r="D2" s="110"/>
      <c r="E2" s="111">
        <v>1090369.0</v>
      </c>
      <c r="F2" s="43"/>
      <c r="G2" s="43"/>
      <c r="H2" s="43"/>
      <c r="I2" s="43"/>
      <c r="J2" s="43"/>
      <c r="K2" s="43"/>
      <c r="L2" s="43"/>
      <c r="M2" s="43"/>
      <c r="N2" s="43"/>
      <c r="O2" s="43"/>
      <c r="P2" s="43"/>
      <c r="Q2" s="43"/>
      <c r="R2" s="43"/>
      <c r="S2" s="43"/>
      <c r="T2" s="43"/>
      <c r="U2" s="43"/>
      <c r="V2" s="43"/>
      <c r="W2" s="43"/>
      <c r="X2" s="43"/>
      <c r="Y2" s="43"/>
      <c r="Z2" s="43"/>
    </row>
    <row r="3">
      <c r="A3" s="49"/>
      <c r="B3" s="45">
        <v>2.0</v>
      </c>
      <c r="C3" s="46" t="s">
        <v>144</v>
      </c>
      <c r="D3" s="112"/>
      <c r="E3" s="111">
        <v>0.0</v>
      </c>
      <c r="F3" s="43"/>
      <c r="G3" s="43"/>
      <c r="H3" s="43"/>
      <c r="I3" s="43"/>
      <c r="J3" s="43"/>
      <c r="K3" s="43"/>
      <c r="L3" s="43"/>
      <c r="M3" s="43"/>
      <c r="N3" s="43"/>
      <c r="O3" s="43"/>
      <c r="P3" s="43"/>
      <c r="Q3" s="43"/>
      <c r="R3" s="43"/>
      <c r="S3" s="43"/>
      <c r="T3" s="43"/>
      <c r="U3" s="43"/>
      <c r="V3" s="43"/>
      <c r="W3" s="43"/>
      <c r="X3" s="43"/>
      <c r="Y3" s="43"/>
      <c r="Z3" s="43"/>
    </row>
    <row r="4">
      <c r="A4" s="49"/>
      <c r="B4" s="45">
        <v>3.0</v>
      </c>
      <c r="C4" s="46" t="s">
        <v>145</v>
      </c>
      <c r="D4" s="110"/>
      <c r="E4" s="111">
        <v>984333.0</v>
      </c>
      <c r="F4" s="43"/>
      <c r="G4" s="43"/>
      <c r="H4" s="43"/>
      <c r="I4" s="43"/>
      <c r="J4" s="43"/>
      <c r="K4" s="43"/>
      <c r="L4" s="43"/>
      <c r="M4" s="43"/>
      <c r="N4" s="43"/>
      <c r="O4" s="43"/>
      <c r="P4" s="43"/>
      <c r="Q4" s="43"/>
      <c r="R4" s="43"/>
      <c r="S4" s="43"/>
      <c r="T4" s="43"/>
      <c r="U4" s="43"/>
      <c r="V4" s="43"/>
      <c r="W4" s="43"/>
      <c r="X4" s="43"/>
      <c r="Y4" s="43"/>
      <c r="Z4" s="43"/>
    </row>
    <row r="5">
      <c r="A5" s="49"/>
      <c r="B5" s="45">
        <v>4.0</v>
      </c>
      <c r="C5" s="46" t="s">
        <v>146</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147</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148</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149</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150</v>
      </c>
      <c r="D9" s="112"/>
      <c r="E9" s="111">
        <v>43188.0</v>
      </c>
      <c r="F9" s="43"/>
      <c r="G9" s="43"/>
      <c r="H9" s="43"/>
      <c r="I9" s="43"/>
      <c r="J9" s="43"/>
      <c r="K9" s="43"/>
      <c r="L9" s="43"/>
      <c r="M9" s="43"/>
      <c r="N9" s="43"/>
      <c r="O9" s="43"/>
      <c r="P9" s="43"/>
      <c r="Q9" s="43"/>
      <c r="R9" s="43"/>
      <c r="S9" s="43"/>
      <c r="T9" s="43"/>
      <c r="U9" s="43"/>
      <c r="V9" s="43"/>
      <c r="W9" s="43"/>
      <c r="X9" s="43"/>
      <c r="Y9" s="43"/>
      <c r="Z9" s="43"/>
    </row>
    <row r="10">
      <c r="A10" s="49"/>
      <c r="B10" s="45">
        <v>9.0</v>
      </c>
      <c r="C10" s="46" t="s">
        <v>151</v>
      </c>
      <c r="D10" s="110"/>
      <c r="E10" s="111">
        <v>194203.0</v>
      </c>
      <c r="F10" s="43"/>
      <c r="G10" s="43"/>
      <c r="H10" s="43"/>
      <c r="I10" s="43"/>
      <c r="J10" s="43"/>
      <c r="K10" s="43"/>
      <c r="L10" s="43"/>
      <c r="M10" s="43"/>
      <c r="N10" s="43"/>
      <c r="O10" s="43"/>
      <c r="P10" s="43"/>
      <c r="Q10" s="43"/>
      <c r="R10" s="43"/>
      <c r="S10" s="43"/>
      <c r="T10" s="43"/>
      <c r="U10" s="43"/>
      <c r="V10" s="43"/>
      <c r="W10" s="43"/>
      <c r="X10" s="43"/>
      <c r="Y10" s="43"/>
      <c r="Z10" s="43"/>
    </row>
    <row r="11">
      <c r="A11" s="49"/>
      <c r="B11" s="45" t="s">
        <v>152</v>
      </c>
      <c r="C11" s="46" t="s">
        <v>153</v>
      </c>
      <c r="D11" s="111">
        <v>232512.0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154</v>
      </c>
      <c r="C12" s="46" t="s">
        <v>155</v>
      </c>
      <c r="D12" s="111">
        <v>146276.0</v>
      </c>
      <c r="E12" s="108">
        <f>D11-D12</f>
        <v>86236</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156</v>
      </c>
      <c r="D13" s="112"/>
      <c r="E13" s="111">
        <v>1.076513E7</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157</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158</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159</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160</v>
      </c>
      <c r="D17" s="112"/>
      <c r="E17" s="111">
        <v>627642.0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161</v>
      </c>
      <c r="D18" s="113"/>
      <c r="E18" s="114">
        <f>sum(E2:E17)</f>
        <v>13791101</v>
      </c>
      <c r="F18" s="43"/>
      <c r="G18" s="43"/>
      <c r="H18" s="43"/>
      <c r="I18" s="43"/>
      <c r="J18" s="43"/>
      <c r="K18" s="43"/>
      <c r="L18" s="43"/>
      <c r="M18" s="43"/>
      <c r="N18" s="43"/>
      <c r="O18" s="43"/>
      <c r="P18" s="43"/>
      <c r="Q18" s="43"/>
      <c r="R18" s="43"/>
      <c r="S18" s="43"/>
      <c r="T18" s="43"/>
      <c r="U18" s="43"/>
      <c r="V18" s="43"/>
      <c r="W18" s="43"/>
      <c r="X18" s="43"/>
      <c r="Y18" s="43"/>
      <c r="Z18" s="43"/>
    </row>
    <row r="19">
      <c r="A19" s="44" t="s">
        <v>162</v>
      </c>
      <c r="B19" s="115">
        <v>17.0</v>
      </c>
      <c r="C19" s="116" t="s">
        <v>163</v>
      </c>
      <c r="D19" s="117"/>
      <c r="E19" s="111">
        <v>656655.0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164</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165</v>
      </c>
      <c r="D21" s="117"/>
      <c r="E21" s="111">
        <v>486579.0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166</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167</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168</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169</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170</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171</v>
      </c>
      <c r="D27" s="117"/>
      <c r="E27" s="118">
        <v>567132.0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172</v>
      </c>
      <c r="D28" s="125"/>
      <c r="E28" s="126">
        <f>sum(E19:E27)</f>
        <v>1710366</v>
      </c>
      <c r="F28" s="43"/>
      <c r="G28" s="43"/>
      <c r="H28" s="43"/>
      <c r="I28" s="43"/>
      <c r="J28" s="43"/>
      <c r="K28" s="43"/>
      <c r="L28" s="43"/>
      <c r="M28" s="43"/>
      <c r="N28" s="43"/>
      <c r="O28" s="43"/>
      <c r="P28" s="43"/>
      <c r="Q28" s="43"/>
      <c r="R28" s="43"/>
      <c r="S28" s="43"/>
      <c r="T28" s="43"/>
      <c r="U28" s="43"/>
      <c r="V28" s="43"/>
      <c r="W28" s="43"/>
      <c r="X28" s="43"/>
      <c r="Y28" s="43"/>
      <c r="Z28" s="43"/>
    </row>
    <row r="29">
      <c r="A29" s="65" t="s">
        <v>173</v>
      </c>
      <c r="B29" s="127"/>
      <c r="C29" s="128" t="s">
        <v>174</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175</v>
      </c>
      <c r="D30" s="117"/>
      <c r="E30" s="111">
        <v>9289248.0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176</v>
      </c>
      <c r="D31" s="117"/>
      <c r="E31" s="111">
        <v>2791487.0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177</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178</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179</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180</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181</v>
      </c>
      <c r="D36" s="131"/>
      <c r="E36" s="126">
        <f>sum(E30:E35)</f>
        <v>12080735</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182</v>
      </c>
      <c r="D37" s="135"/>
      <c r="E37" s="136">
        <f>E36+E28</f>
        <v>13791101</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ACTIVE MINDS</v>
      </c>
      <c r="B1" s="2">
        <f>'Revenues 2024'!C1</f>
        <v>2024</v>
      </c>
      <c r="C1" s="176"/>
      <c r="D1" s="138"/>
      <c r="E1" s="139"/>
      <c r="F1" s="43"/>
      <c r="G1" s="43"/>
      <c r="H1" s="43"/>
      <c r="I1" s="43"/>
      <c r="J1" s="43"/>
      <c r="K1" s="43"/>
      <c r="L1" s="43"/>
      <c r="M1" s="43"/>
      <c r="N1" s="43"/>
      <c r="O1" s="43"/>
      <c r="P1" s="43"/>
      <c r="Q1" s="43"/>
      <c r="R1" s="43"/>
      <c r="S1" s="43"/>
      <c r="T1" s="43"/>
      <c r="U1" s="43"/>
      <c r="V1" s="43"/>
      <c r="W1" s="43"/>
      <c r="X1" s="43"/>
      <c r="Y1" s="43"/>
    </row>
    <row r="2">
      <c r="A2" s="140" t="s">
        <v>183</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184</v>
      </c>
      <c r="C3" s="144" t="s">
        <v>185</v>
      </c>
      <c r="D3" s="145">
        <f>'Expenses 2024'!C40</f>
        <v>9795695</v>
      </c>
      <c r="E3" s="146"/>
      <c r="F3" s="43"/>
      <c r="G3" s="43"/>
      <c r="H3" s="43"/>
      <c r="I3" s="43"/>
      <c r="J3" s="43"/>
      <c r="K3" s="43"/>
      <c r="L3" s="43"/>
      <c r="M3" s="43"/>
      <c r="N3" s="43"/>
      <c r="O3" s="43"/>
      <c r="P3" s="43"/>
      <c r="Q3" s="43"/>
      <c r="R3" s="43"/>
      <c r="S3" s="43"/>
      <c r="T3" s="43"/>
      <c r="U3" s="43"/>
      <c r="V3" s="43"/>
      <c r="W3" s="43"/>
      <c r="X3" s="43"/>
      <c r="Y3" s="43"/>
    </row>
    <row r="4">
      <c r="A4" s="138"/>
      <c r="B4" s="49"/>
      <c r="C4" s="144" t="s">
        <v>186</v>
      </c>
      <c r="D4" s="145">
        <f>'Expenses 2024'!C31</f>
        <v>21789</v>
      </c>
      <c r="E4" s="146"/>
      <c r="F4" s="43"/>
      <c r="G4" s="43"/>
      <c r="H4" s="43"/>
      <c r="I4" s="43"/>
      <c r="J4" s="43"/>
      <c r="K4" s="43"/>
      <c r="L4" s="43"/>
      <c r="M4" s="43"/>
      <c r="N4" s="43"/>
      <c r="O4" s="43"/>
      <c r="P4" s="43"/>
      <c r="Q4" s="43"/>
      <c r="R4" s="43"/>
      <c r="S4" s="43"/>
      <c r="T4" s="43"/>
      <c r="U4" s="43"/>
      <c r="V4" s="43"/>
      <c r="W4" s="43"/>
      <c r="X4" s="43"/>
      <c r="Y4" s="43"/>
    </row>
    <row r="5">
      <c r="A5" s="138"/>
      <c r="B5" s="49"/>
      <c r="C5" s="144" t="s">
        <v>187</v>
      </c>
      <c r="D5" s="145">
        <f>D3-D4</f>
        <v>9773906</v>
      </c>
      <c r="E5" s="146"/>
      <c r="F5" s="43"/>
      <c r="G5" s="43"/>
      <c r="H5" s="43"/>
      <c r="I5" s="43"/>
      <c r="J5" s="43"/>
      <c r="K5" s="43"/>
      <c r="L5" s="43"/>
      <c r="M5" s="43"/>
      <c r="N5" s="43"/>
      <c r="O5" s="43"/>
      <c r="P5" s="43"/>
      <c r="Q5" s="43"/>
      <c r="R5" s="43"/>
      <c r="S5" s="43"/>
      <c r="T5" s="43"/>
      <c r="U5" s="43"/>
      <c r="V5" s="43"/>
      <c r="W5" s="43"/>
      <c r="X5" s="43"/>
      <c r="Y5" s="43"/>
    </row>
    <row r="6">
      <c r="A6" s="138"/>
      <c r="B6" s="49"/>
      <c r="C6" s="144" t="s">
        <v>188</v>
      </c>
      <c r="D6" s="145">
        <f>D5/12</f>
        <v>814492.1667</v>
      </c>
      <c r="E6" s="146"/>
      <c r="F6" s="43"/>
      <c r="G6" s="43"/>
      <c r="H6" s="43"/>
      <c r="I6" s="43"/>
      <c r="J6" s="43"/>
      <c r="K6" s="43"/>
      <c r="L6" s="43"/>
      <c r="M6" s="43"/>
      <c r="N6" s="43"/>
      <c r="O6" s="43"/>
      <c r="P6" s="43"/>
      <c r="Q6" s="43"/>
      <c r="R6" s="43"/>
      <c r="S6" s="43"/>
      <c r="T6" s="43"/>
      <c r="U6" s="43"/>
      <c r="V6" s="43"/>
      <c r="W6" s="43"/>
      <c r="X6" s="43"/>
      <c r="Y6" s="43"/>
    </row>
    <row r="7">
      <c r="A7" s="138"/>
      <c r="B7" s="49"/>
      <c r="C7" s="144" t="s">
        <v>189</v>
      </c>
      <c r="D7" s="75">
        <f>'Balance Sheet 2024'!E2+'Balance Sheet 2024'!E3</f>
        <v>1090369</v>
      </c>
      <c r="E7" s="146"/>
      <c r="F7" s="43"/>
      <c r="G7" s="43"/>
      <c r="H7" s="43"/>
      <c r="I7" s="43"/>
      <c r="J7" s="43"/>
      <c r="K7" s="43"/>
      <c r="L7" s="43"/>
      <c r="M7" s="43"/>
      <c r="N7" s="43"/>
      <c r="O7" s="43"/>
      <c r="P7" s="43"/>
      <c r="Q7" s="43"/>
      <c r="R7" s="43"/>
      <c r="S7" s="43"/>
      <c r="T7" s="43"/>
      <c r="U7" s="43"/>
      <c r="V7" s="43"/>
      <c r="W7" s="43"/>
      <c r="X7" s="43"/>
      <c r="Y7" s="43"/>
    </row>
    <row r="8">
      <c r="A8" s="138"/>
      <c r="B8" s="49"/>
      <c r="C8" s="147" t="s">
        <v>183</v>
      </c>
      <c r="D8" s="148">
        <f>D7/D6</f>
        <v>1.338710235</v>
      </c>
      <c r="E8" s="149" t="s">
        <v>190</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191</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192</v>
      </c>
      <c r="C11" s="144" t="s">
        <v>193</v>
      </c>
      <c r="D11" s="75">
        <f>'Balance Sheet 2024'!E30</f>
        <v>9289248</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194</v>
      </c>
      <c r="D12" s="75">
        <f>'Expenses 2024'!C40</f>
        <v>9795695</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195</v>
      </c>
      <c r="D13" s="145">
        <f>D12/12</f>
        <v>816307.9167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191</v>
      </c>
      <c r="D14" s="148">
        <f>D11/D13</f>
        <v>11.37958828</v>
      </c>
      <c r="E14" s="149" t="s">
        <v>190</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196</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197</v>
      </c>
      <c r="C17" s="144" t="s">
        <v>198</v>
      </c>
      <c r="D17" s="75">
        <f>sum('Balance Sheet 2024'!E13:E15)</f>
        <v>10765130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194</v>
      </c>
      <c r="D18" s="75">
        <f>'Expenses 2024'!C40</f>
        <v>9795695</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195</v>
      </c>
      <c r="D19" s="145">
        <f>D18/12</f>
        <v>816307.9167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199</v>
      </c>
      <c r="D20" s="148">
        <f>D17/D19</f>
        <v>13.18758495</v>
      </c>
      <c r="E20" s="149" t="s">
        <v>190</v>
      </c>
      <c r="F20" s="43"/>
      <c r="G20" s="43"/>
      <c r="H20" s="43"/>
      <c r="I20" s="43"/>
      <c r="J20" s="43"/>
      <c r="K20" s="43"/>
      <c r="L20" s="43"/>
      <c r="M20" s="43"/>
      <c r="N20" s="43"/>
      <c r="O20" s="43"/>
      <c r="P20" s="43"/>
      <c r="Q20" s="43"/>
      <c r="R20" s="43"/>
      <c r="S20" s="43"/>
      <c r="T20" s="43"/>
      <c r="U20" s="43"/>
      <c r="V20" s="43"/>
      <c r="W20" s="43"/>
      <c r="X20" s="43"/>
      <c r="Y20" s="43"/>
    </row>
    <row r="21">
      <c r="A21" s="138"/>
      <c r="B21" s="49"/>
      <c r="C21" s="153" t="s">
        <v>200</v>
      </c>
      <c r="D21" s="154">
        <f>D20+D8</f>
        <v>14.52629519</v>
      </c>
      <c r="E21" s="155" t="s">
        <v>190</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201</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202</v>
      </c>
      <c r="C24" s="159"/>
      <c r="D24" s="160">
        <f>max('Revenues 2024'!E2:E7,'Revenues 2024'!F10:F15)</f>
        <v>7609429</v>
      </c>
      <c r="E24" s="161" t="s">
        <v>203</v>
      </c>
      <c r="F24" s="43"/>
      <c r="G24" s="43"/>
      <c r="H24" s="43"/>
      <c r="I24" s="43"/>
      <c r="J24" s="43"/>
      <c r="K24" s="43"/>
      <c r="L24" s="43"/>
      <c r="M24" s="43"/>
      <c r="N24" s="43"/>
      <c r="O24" s="43"/>
      <c r="P24" s="43"/>
      <c r="Q24" s="43"/>
      <c r="R24" s="43"/>
      <c r="S24" s="43"/>
      <c r="T24" s="43"/>
      <c r="U24" s="43"/>
      <c r="V24" s="43"/>
      <c r="W24" s="43"/>
      <c r="X24" s="43"/>
      <c r="Y24" s="43"/>
    </row>
    <row r="25">
      <c r="A25" s="138"/>
      <c r="B25" s="49"/>
      <c r="C25" s="144" t="s">
        <v>204</v>
      </c>
      <c r="D25" s="145">
        <f>'Revenues 2024'!F44</f>
        <v>8992888</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201</v>
      </c>
      <c r="D26" s="162">
        <f>D24/D25</f>
        <v>0.8461607662</v>
      </c>
      <c r="E26" s="149" t="s">
        <v>205</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206</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207</v>
      </c>
      <c r="C29" s="144" t="s">
        <v>208</v>
      </c>
      <c r="D29" s="75">
        <f>SUM('Expenses 2024'!C7:C9)</f>
        <v>5480426</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209</v>
      </c>
      <c r="D30" s="75">
        <f>SUM('Expenses 2024'!C10:C12)</f>
        <v>1068228</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210</v>
      </c>
      <c r="D31" s="75">
        <f>sum(D29:D30)</f>
        <v>6548654</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185</v>
      </c>
      <c r="D32" s="75">
        <f>'Expenses 2024'!C40</f>
        <v>9795695</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211</v>
      </c>
      <c r="D33" s="162">
        <f>D31/D32</f>
        <v>0.6685236729</v>
      </c>
      <c r="E33" s="149" t="s">
        <v>212</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213</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214</v>
      </c>
      <c r="C36" s="144" t="s">
        <v>215</v>
      </c>
      <c r="D36" s="75">
        <f>SUM('Expenses 2024'!C10:C11)</f>
        <v>638490</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208</v>
      </c>
      <c r="D37" s="75">
        <f>SUM('Expenses 2024'!C7:C9)</f>
        <v>5480426</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213</v>
      </c>
      <c r="D38" s="162">
        <f>D36/D37</f>
        <v>0.116503717</v>
      </c>
      <c r="E38" s="149" t="s">
        <v>216</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217</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218</v>
      </c>
      <c r="C41" s="147" t="s">
        <v>248</v>
      </c>
      <c r="D41" s="75">
        <f>'Expenses 2024'!D40</f>
        <v>8025704</v>
      </c>
      <c r="E41" s="164">
        <f t="shared" ref="E41:E44" si="1">D41/$D$44</f>
        <v>0.8193092986</v>
      </c>
      <c r="F41" s="43"/>
      <c r="G41" s="43"/>
      <c r="H41" s="43"/>
      <c r="I41" s="43"/>
      <c r="J41" s="43"/>
      <c r="K41" s="43"/>
      <c r="L41" s="43"/>
      <c r="M41" s="43"/>
      <c r="N41" s="43"/>
      <c r="O41" s="43"/>
      <c r="P41" s="43"/>
      <c r="Q41" s="43"/>
      <c r="R41" s="43"/>
      <c r="S41" s="43"/>
      <c r="T41" s="43"/>
      <c r="U41" s="43"/>
      <c r="V41" s="43"/>
      <c r="W41" s="43"/>
      <c r="X41" s="43"/>
      <c r="Y41" s="43"/>
    </row>
    <row r="42">
      <c r="A42" s="138"/>
      <c r="B42" s="49"/>
      <c r="C42" s="147" t="s">
        <v>220</v>
      </c>
      <c r="D42" s="145">
        <f>'Expenses 2024'!E40</f>
        <v>839891</v>
      </c>
      <c r="E42" s="164">
        <f t="shared" si="1"/>
        <v>0.08574082799</v>
      </c>
      <c r="F42" s="43"/>
      <c r="G42" s="43"/>
      <c r="H42" s="43"/>
      <c r="I42" s="43"/>
      <c r="J42" s="43"/>
      <c r="K42" s="43"/>
      <c r="L42" s="43"/>
      <c r="M42" s="43"/>
      <c r="N42" s="43"/>
      <c r="O42" s="43"/>
      <c r="P42" s="43"/>
      <c r="Q42" s="43"/>
      <c r="R42" s="43"/>
      <c r="S42" s="43"/>
      <c r="T42" s="43"/>
      <c r="U42" s="43"/>
      <c r="V42" s="43"/>
      <c r="W42" s="43"/>
      <c r="X42" s="43"/>
      <c r="Y42" s="43"/>
    </row>
    <row r="43">
      <c r="A43" s="138"/>
      <c r="B43" s="49"/>
      <c r="C43" s="147" t="s">
        <v>221</v>
      </c>
      <c r="D43" s="145">
        <f>'Expenses 2024'!F40</f>
        <v>930100</v>
      </c>
      <c r="E43" s="164">
        <f t="shared" si="1"/>
        <v>0.09494987339</v>
      </c>
      <c r="F43" s="43"/>
      <c r="G43" s="43"/>
      <c r="H43" s="43"/>
      <c r="I43" s="43"/>
      <c r="J43" s="43"/>
      <c r="K43" s="43"/>
      <c r="L43" s="43"/>
      <c r="M43" s="43"/>
      <c r="N43" s="43"/>
      <c r="O43" s="43"/>
      <c r="P43" s="43"/>
      <c r="Q43" s="43"/>
      <c r="R43" s="43"/>
      <c r="S43" s="43"/>
      <c r="T43" s="43"/>
      <c r="U43" s="43"/>
      <c r="V43" s="43"/>
      <c r="W43" s="43"/>
      <c r="X43" s="43"/>
      <c r="Y43" s="43"/>
    </row>
    <row r="44">
      <c r="A44" s="138"/>
      <c r="B44" s="49"/>
      <c r="C44" s="144" t="s">
        <v>185</v>
      </c>
      <c r="D44" s="145">
        <f>sum(D41:D43)</f>
        <v>9795695</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222</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223</v>
      </c>
      <c r="C47" s="144" t="s">
        <v>224</v>
      </c>
      <c r="D47" s="145">
        <f>'Revenues 2024'!F9</f>
        <v>8000704</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225</v>
      </c>
      <c r="D48" s="145">
        <f>'Expenses 2024'!F40</f>
        <v>930100</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226</v>
      </c>
      <c r="D49" s="165">
        <f>if(D48=0, "$0",D47/D48)</f>
        <v>8.601982583</v>
      </c>
      <c r="E49" s="149" t="s">
        <v>227</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228</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229</v>
      </c>
      <c r="C52" s="144" t="s">
        <v>230</v>
      </c>
      <c r="D52" s="145">
        <f>sum('Balance Sheet 2024'!E2:E10)</f>
        <v>2312093</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231</v>
      </c>
      <c r="D53" s="145">
        <f>sum('Balance Sheet 2024'!E19:E22)</f>
        <v>1143234</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232</v>
      </c>
      <c r="D54" s="167">
        <f>D52/D53</f>
        <v>2.022414484</v>
      </c>
      <c r="E54" s="149" t="s">
        <v>233</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234</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235</v>
      </c>
      <c r="C57" s="144" t="s">
        <v>236</v>
      </c>
      <c r="D57" s="145">
        <f>sum('Balance Sheet 2024'!E25:E26)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237</v>
      </c>
      <c r="D58" s="145">
        <f>'Balance Sheet 2024'!E18</f>
        <v>13791101</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238</v>
      </c>
      <c r="D59" s="168">
        <f>D57/D58</f>
        <v>0</v>
      </c>
      <c r="E59" s="149" t="s">
        <v>239</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ACTIVE MINDS</v>
      </c>
      <c r="B1" s="2" t="s">
        <v>249</v>
      </c>
      <c r="C1" s="138"/>
      <c r="D1" s="138"/>
      <c r="E1" s="138"/>
      <c r="F1" s="139"/>
      <c r="G1" s="139"/>
      <c r="H1" s="139"/>
      <c r="I1" s="43"/>
      <c r="J1" s="43"/>
      <c r="K1" s="43"/>
      <c r="L1" s="43"/>
      <c r="M1" s="43"/>
      <c r="N1" s="43"/>
      <c r="O1" s="43"/>
      <c r="P1" s="43"/>
      <c r="Q1" s="43"/>
      <c r="R1" s="43"/>
      <c r="S1" s="43"/>
      <c r="T1" s="43"/>
      <c r="U1" s="43"/>
      <c r="V1" s="43"/>
      <c r="W1" s="43"/>
      <c r="X1" s="43"/>
      <c r="Y1" s="43"/>
    </row>
    <row r="2">
      <c r="A2" s="140" t="s">
        <v>183</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184</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250</v>
      </c>
      <c r="E4" s="45" t="s">
        <v>251</v>
      </c>
      <c r="F4" s="45" t="s">
        <v>252</v>
      </c>
      <c r="G4" s="59" t="s">
        <v>253</v>
      </c>
      <c r="H4" s="59"/>
      <c r="I4" s="43"/>
      <c r="J4" s="43"/>
      <c r="K4" s="43"/>
      <c r="L4" s="43"/>
      <c r="M4" s="43"/>
      <c r="N4" s="43"/>
      <c r="O4" s="43"/>
      <c r="P4" s="43"/>
      <c r="Q4" s="43"/>
      <c r="R4" s="43"/>
      <c r="S4" s="43"/>
      <c r="T4" s="43"/>
      <c r="U4" s="43"/>
      <c r="V4" s="43"/>
      <c r="W4" s="43"/>
      <c r="X4" s="43"/>
      <c r="Y4" s="43"/>
    </row>
    <row r="5">
      <c r="A5" s="138"/>
      <c r="B5" s="49"/>
      <c r="C5" s="147" t="s">
        <v>183</v>
      </c>
      <c r="D5" s="177">
        <f>'Ratios 2022'!D8</f>
        <v>1.281795087</v>
      </c>
      <c r="E5" s="177">
        <f>'Ratios 2023'!D8</f>
        <v>1.442106127</v>
      </c>
      <c r="F5" s="177">
        <f>'Ratios 2024'!D8</f>
        <v>1.338710235</v>
      </c>
      <c r="G5" s="177">
        <f>average(D5:F5)</f>
        <v>1.354203817</v>
      </c>
      <c r="H5" s="149" t="s">
        <v>190</v>
      </c>
      <c r="I5" s="43"/>
      <c r="J5" s="43"/>
      <c r="K5" s="43"/>
      <c r="L5" s="43"/>
      <c r="M5" s="43"/>
      <c r="N5" s="43"/>
      <c r="O5" s="43"/>
      <c r="P5" s="43"/>
      <c r="Q5" s="43"/>
      <c r="R5" s="43"/>
      <c r="S5" s="43"/>
      <c r="T5" s="43"/>
      <c r="U5" s="43"/>
      <c r="V5" s="43"/>
      <c r="W5" s="43"/>
      <c r="X5" s="43"/>
      <c r="Y5" s="43"/>
    </row>
    <row r="6">
      <c r="A6" s="138"/>
      <c r="B6" s="52"/>
      <c r="C6" s="45"/>
      <c r="D6" s="45"/>
      <c r="E6" s="45"/>
      <c r="F6" s="178"/>
      <c r="G6" s="178"/>
      <c r="H6" s="178"/>
      <c r="I6" s="43"/>
      <c r="J6" s="43"/>
      <c r="K6" s="43"/>
      <c r="L6" s="43"/>
      <c r="M6" s="43"/>
      <c r="N6" s="43"/>
      <c r="O6" s="43"/>
      <c r="P6" s="43"/>
      <c r="Q6" s="43"/>
      <c r="R6" s="43"/>
      <c r="S6" s="43"/>
      <c r="T6" s="43"/>
      <c r="U6" s="43"/>
      <c r="V6" s="43"/>
      <c r="W6" s="43"/>
      <c r="X6" s="43"/>
      <c r="Y6" s="43"/>
    </row>
    <row r="7">
      <c r="A7" s="140" t="s">
        <v>191</v>
      </c>
      <c r="B7" s="5"/>
      <c r="C7" s="179"/>
      <c r="D7" s="179"/>
      <c r="E7" s="179"/>
      <c r="F7" s="179"/>
      <c r="G7" s="179"/>
      <c r="H7" s="179"/>
      <c r="I7" s="43"/>
      <c r="J7" s="43"/>
      <c r="K7" s="43"/>
      <c r="L7" s="43"/>
      <c r="M7" s="43"/>
      <c r="N7" s="43"/>
      <c r="O7" s="43"/>
      <c r="P7" s="43"/>
      <c r="Q7" s="43"/>
      <c r="R7" s="43"/>
      <c r="S7" s="43"/>
      <c r="T7" s="43"/>
      <c r="U7" s="43"/>
      <c r="V7" s="43"/>
      <c r="W7" s="43"/>
      <c r="X7" s="43"/>
      <c r="Y7" s="43"/>
    </row>
    <row r="8">
      <c r="A8" s="138"/>
      <c r="B8" s="143" t="s">
        <v>192</v>
      </c>
      <c r="C8" s="71"/>
      <c r="D8" s="71"/>
      <c r="E8" s="178"/>
      <c r="F8" s="178"/>
      <c r="G8" s="178"/>
      <c r="H8" s="178"/>
      <c r="I8" s="43"/>
      <c r="J8" s="43"/>
      <c r="K8" s="43"/>
      <c r="L8" s="43"/>
      <c r="M8" s="43"/>
      <c r="N8" s="43"/>
      <c r="O8" s="43"/>
      <c r="P8" s="43"/>
      <c r="Q8" s="43"/>
      <c r="R8" s="43"/>
      <c r="S8" s="43"/>
      <c r="T8" s="43"/>
      <c r="U8" s="43"/>
      <c r="V8" s="43"/>
      <c r="W8" s="43"/>
      <c r="X8" s="43"/>
      <c r="Y8" s="43"/>
    </row>
    <row r="9">
      <c r="A9" s="138"/>
      <c r="B9" s="49"/>
      <c r="C9" s="45"/>
      <c r="D9" s="45" t="s">
        <v>250</v>
      </c>
      <c r="E9" s="45" t="s">
        <v>251</v>
      </c>
      <c r="F9" s="45" t="s">
        <v>252</v>
      </c>
      <c r="G9" s="59" t="s">
        <v>253</v>
      </c>
      <c r="H9" s="59"/>
      <c r="I9" s="43"/>
      <c r="J9" s="43"/>
      <c r="K9" s="43"/>
      <c r="L9" s="43"/>
      <c r="M9" s="43"/>
      <c r="N9" s="43"/>
      <c r="O9" s="43"/>
      <c r="P9" s="43"/>
      <c r="Q9" s="43"/>
      <c r="R9" s="43"/>
      <c r="S9" s="43"/>
      <c r="T9" s="43"/>
      <c r="U9" s="43"/>
      <c r="V9" s="43"/>
      <c r="W9" s="43"/>
      <c r="X9" s="43"/>
      <c r="Y9" s="43"/>
    </row>
    <row r="10">
      <c r="A10" s="138"/>
      <c r="B10" s="49"/>
      <c r="C10" s="147" t="s">
        <v>191</v>
      </c>
      <c r="D10" s="148">
        <f>'Ratios 2022'!D14</f>
        <v>14.16405493</v>
      </c>
      <c r="E10" s="148">
        <f>'Ratios 2023'!D14</f>
        <v>12.34001889</v>
      </c>
      <c r="F10" s="148">
        <f>'Ratios 2024'!D14</f>
        <v>11.37958828</v>
      </c>
      <c r="G10" s="177">
        <f>average(D10:F10)</f>
        <v>12.62788736</v>
      </c>
      <c r="H10" s="149" t="s">
        <v>190</v>
      </c>
      <c r="I10" s="43"/>
      <c r="J10" s="43"/>
      <c r="K10" s="43"/>
      <c r="L10" s="43"/>
      <c r="M10" s="43"/>
      <c r="N10" s="43"/>
      <c r="O10" s="43"/>
      <c r="P10" s="43"/>
      <c r="Q10" s="43"/>
      <c r="R10" s="43"/>
      <c r="S10" s="43"/>
      <c r="T10" s="43"/>
      <c r="U10" s="43"/>
      <c r="V10" s="43"/>
      <c r="W10" s="43"/>
      <c r="X10" s="43"/>
      <c r="Y10" s="43"/>
    </row>
    <row r="11">
      <c r="A11" s="138"/>
      <c r="B11" s="52"/>
      <c r="C11" s="45"/>
      <c r="D11" s="45"/>
      <c r="E11" s="45"/>
      <c r="F11" s="178"/>
      <c r="G11" s="178"/>
      <c r="H11" s="178"/>
      <c r="I11" s="43"/>
      <c r="J11" s="43"/>
      <c r="K11" s="43"/>
      <c r="L11" s="43"/>
      <c r="M11" s="43"/>
      <c r="N11" s="43"/>
      <c r="O11" s="43"/>
      <c r="P11" s="43"/>
      <c r="Q11" s="43"/>
      <c r="R11" s="43"/>
      <c r="S11" s="43"/>
      <c r="T11" s="43"/>
      <c r="U11" s="43"/>
      <c r="V11" s="43"/>
      <c r="W11" s="43"/>
      <c r="X11" s="43"/>
      <c r="Y11" s="43"/>
    </row>
    <row r="12">
      <c r="A12" s="140" t="s">
        <v>196</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197</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250</v>
      </c>
      <c r="E14" s="45" t="s">
        <v>251</v>
      </c>
      <c r="F14" s="45" t="s">
        <v>252</v>
      </c>
      <c r="G14" s="59" t="s">
        <v>253</v>
      </c>
      <c r="H14" s="59"/>
      <c r="I14" s="43"/>
      <c r="J14" s="43"/>
      <c r="K14" s="43"/>
      <c r="L14" s="43"/>
      <c r="M14" s="43"/>
      <c r="N14" s="43"/>
      <c r="O14" s="43"/>
      <c r="P14" s="43"/>
      <c r="Q14" s="43"/>
      <c r="R14" s="43"/>
      <c r="S14" s="43"/>
      <c r="T14" s="43"/>
      <c r="U14" s="43"/>
      <c r="V14" s="43"/>
      <c r="W14" s="43"/>
      <c r="X14" s="43"/>
      <c r="Y14" s="43"/>
    </row>
    <row r="15">
      <c r="A15" s="138"/>
      <c r="B15" s="49"/>
      <c r="C15" s="147" t="s">
        <v>199</v>
      </c>
      <c r="D15" s="180">
        <f>'Ratios 2022'!D20</f>
        <v>15.89703595</v>
      </c>
      <c r="E15" s="180">
        <f>'Ratios 2023'!D20</f>
        <v>13.64278377</v>
      </c>
      <c r="F15" s="180">
        <f>'Ratios 2024'!D20</f>
        <v>13.18758495</v>
      </c>
      <c r="G15" s="177">
        <f>average(D15:F15)</f>
        <v>14.24246823</v>
      </c>
      <c r="H15" s="149" t="s">
        <v>190</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201</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202</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250</v>
      </c>
      <c r="E19" s="45" t="s">
        <v>251</v>
      </c>
      <c r="F19" s="45" t="s">
        <v>252</v>
      </c>
      <c r="G19" s="59" t="s">
        <v>253</v>
      </c>
      <c r="H19" s="59"/>
      <c r="I19" s="43"/>
      <c r="J19" s="43"/>
      <c r="K19" s="43"/>
      <c r="L19" s="43"/>
      <c r="M19" s="43"/>
      <c r="N19" s="43"/>
      <c r="O19" s="43"/>
      <c r="P19" s="43"/>
      <c r="Q19" s="43"/>
      <c r="R19" s="43"/>
      <c r="S19" s="43"/>
      <c r="T19" s="43"/>
      <c r="U19" s="43"/>
      <c r="V19" s="43"/>
      <c r="W19" s="43"/>
      <c r="X19" s="43"/>
      <c r="Y19" s="43"/>
    </row>
    <row r="20">
      <c r="A20" s="138"/>
      <c r="B20" s="49"/>
      <c r="C20" s="147" t="s">
        <v>201</v>
      </c>
      <c r="D20" s="162">
        <f>'Ratios 2022'!D26</f>
        <v>0.9080749069</v>
      </c>
      <c r="E20" s="162">
        <f>'Ratios 2023'!D26</f>
        <v>0.7984512192</v>
      </c>
      <c r="F20" s="162">
        <f>'Ratios 2024'!D26</f>
        <v>0.8461607662</v>
      </c>
      <c r="G20" s="181">
        <f>average(D20:F20)</f>
        <v>0.8508956307</v>
      </c>
      <c r="H20" s="149" t="s">
        <v>205</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206</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207</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250</v>
      </c>
      <c r="E24" s="45" t="s">
        <v>251</v>
      </c>
      <c r="F24" s="45" t="s">
        <v>252</v>
      </c>
      <c r="G24" s="59" t="s">
        <v>253</v>
      </c>
      <c r="H24" s="59"/>
      <c r="I24" s="43"/>
      <c r="J24" s="43"/>
      <c r="K24" s="43"/>
      <c r="L24" s="43"/>
      <c r="M24" s="43"/>
      <c r="N24" s="43"/>
      <c r="O24" s="43"/>
      <c r="P24" s="43"/>
      <c r="Q24" s="43"/>
      <c r="R24" s="43"/>
      <c r="S24" s="43"/>
      <c r="T24" s="43"/>
      <c r="U24" s="43"/>
      <c r="V24" s="43"/>
      <c r="W24" s="43"/>
      <c r="X24" s="43"/>
      <c r="Y24" s="43"/>
    </row>
    <row r="25">
      <c r="A25" s="138"/>
      <c r="B25" s="49"/>
      <c r="C25" s="147" t="s">
        <v>211</v>
      </c>
      <c r="D25" s="162">
        <f>'Ratios 2022'!D33</f>
        <v>0.5938675886</v>
      </c>
      <c r="E25" s="162">
        <f>'Ratios 2023'!D33</f>
        <v>0.6693005184</v>
      </c>
      <c r="F25" s="162">
        <f>'Ratios 2024'!D33</f>
        <v>0.6685236729</v>
      </c>
      <c r="G25" s="181">
        <f>average(D25:F25)</f>
        <v>0.64389726</v>
      </c>
      <c r="H25" s="149" t="s">
        <v>212</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213</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214</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250</v>
      </c>
      <c r="E29" s="45" t="s">
        <v>251</v>
      </c>
      <c r="F29" s="45" t="s">
        <v>252</v>
      </c>
      <c r="G29" s="59" t="s">
        <v>253</v>
      </c>
      <c r="H29" s="59"/>
      <c r="I29" s="43"/>
      <c r="J29" s="43"/>
      <c r="K29" s="43"/>
      <c r="L29" s="43"/>
      <c r="M29" s="43"/>
      <c r="N29" s="43"/>
      <c r="O29" s="43"/>
      <c r="P29" s="43"/>
      <c r="Q29" s="43"/>
      <c r="R29" s="43"/>
      <c r="S29" s="43"/>
      <c r="T29" s="43"/>
      <c r="U29" s="43"/>
      <c r="V29" s="43"/>
      <c r="W29" s="43"/>
      <c r="X29" s="43"/>
      <c r="Y29" s="43"/>
    </row>
    <row r="30">
      <c r="A30" s="138"/>
      <c r="B30" s="49"/>
      <c r="C30" s="147" t="s">
        <v>213</v>
      </c>
      <c r="D30" s="162">
        <f>'Ratios 2022'!D38</f>
        <v>0.1510342129</v>
      </c>
      <c r="E30" s="162">
        <f>'Ratios 2023'!D38</f>
        <v>0.1214416257</v>
      </c>
      <c r="F30" s="162">
        <f>'Ratios 2024'!D38</f>
        <v>0.116503717</v>
      </c>
      <c r="G30" s="181">
        <f>average(D30:F30)</f>
        <v>0.1296598519</v>
      </c>
      <c r="H30" s="149" t="s">
        <v>216</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217</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218</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250</v>
      </c>
      <c r="E34" s="45" t="s">
        <v>251</v>
      </c>
      <c r="F34" s="45" t="s">
        <v>252</v>
      </c>
      <c r="G34" s="59" t="s">
        <v>253</v>
      </c>
      <c r="H34" s="59"/>
      <c r="I34" s="43"/>
      <c r="J34" s="43"/>
      <c r="K34" s="43"/>
      <c r="L34" s="43"/>
      <c r="M34" s="43"/>
      <c r="N34" s="43"/>
      <c r="O34" s="43"/>
      <c r="P34" s="43"/>
      <c r="Q34" s="43"/>
      <c r="R34" s="43"/>
      <c r="S34" s="43"/>
      <c r="T34" s="43"/>
      <c r="U34" s="43"/>
      <c r="V34" s="43"/>
      <c r="W34" s="43"/>
      <c r="X34" s="43"/>
      <c r="Y34" s="43"/>
    </row>
    <row r="35">
      <c r="A35" s="138"/>
      <c r="B35" s="49"/>
      <c r="C35" s="147" t="s">
        <v>254</v>
      </c>
      <c r="D35" s="162">
        <f>'Ratios 2022'!E41</f>
        <v>0.8138718098</v>
      </c>
      <c r="E35" s="162">
        <f>'Ratios 2023'!E41</f>
        <v>0.8220696928</v>
      </c>
      <c r="F35" s="162">
        <f>'Ratios 2024'!E41</f>
        <v>0.8193092986</v>
      </c>
      <c r="G35" s="181">
        <f t="shared" ref="G35:G37" si="1">average(D35:F35)</f>
        <v>0.8184169338</v>
      </c>
      <c r="H35" s="181"/>
      <c r="I35" s="43"/>
      <c r="J35" s="43"/>
      <c r="K35" s="43"/>
      <c r="L35" s="43"/>
      <c r="M35" s="43"/>
      <c r="N35" s="43"/>
      <c r="O35" s="43"/>
      <c r="P35" s="43"/>
      <c r="Q35" s="43"/>
      <c r="R35" s="43"/>
      <c r="S35" s="43"/>
      <c r="T35" s="43"/>
      <c r="U35" s="43"/>
      <c r="V35" s="43"/>
      <c r="W35" s="43"/>
      <c r="X35" s="43"/>
      <c r="Y35" s="43"/>
    </row>
    <row r="36">
      <c r="A36" s="138"/>
      <c r="B36" s="52"/>
      <c r="C36" s="147" t="s">
        <v>220</v>
      </c>
      <c r="D36" s="162">
        <f>'Ratios 2022'!E42</f>
        <v>0.07360257159</v>
      </c>
      <c r="E36" s="162">
        <f>'Ratios 2023'!E42</f>
        <v>0.05763163429</v>
      </c>
      <c r="F36" s="162">
        <f>'Ratios 2024'!E42</f>
        <v>0.08574082799</v>
      </c>
      <c r="G36" s="181">
        <f t="shared" si="1"/>
        <v>0.07232501129</v>
      </c>
      <c r="H36" s="181"/>
      <c r="I36" s="43"/>
      <c r="J36" s="43"/>
      <c r="K36" s="43"/>
      <c r="L36" s="43"/>
      <c r="M36" s="43"/>
      <c r="N36" s="43"/>
      <c r="O36" s="43"/>
      <c r="P36" s="43"/>
      <c r="Q36" s="43"/>
      <c r="R36" s="43"/>
      <c r="S36" s="43"/>
      <c r="T36" s="43"/>
      <c r="U36" s="43"/>
      <c r="V36" s="43"/>
      <c r="W36" s="43"/>
      <c r="X36" s="43"/>
      <c r="Y36" s="43"/>
    </row>
    <row r="37">
      <c r="A37" s="138"/>
      <c r="B37" s="182"/>
      <c r="C37" s="147" t="s">
        <v>221</v>
      </c>
      <c r="D37" s="162">
        <f>'Ratios 2022'!E43</f>
        <v>0.1125256186</v>
      </c>
      <c r="E37" s="162">
        <f>'Ratios 2023'!E43</f>
        <v>0.1202986729</v>
      </c>
      <c r="F37" s="162">
        <f>'Ratios 2024'!E43</f>
        <v>0.09494987339</v>
      </c>
      <c r="G37" s="181">
        <f t="shared" si="1"/>
        <v>0.1092580549</v>
      </c>
      <c r="H37" s="181"/>
      <c r="I37" s="43"/>
      <c r="J37" s="43"/>
      <c r="K37" s="43"/>
      <c r="L37" s="43"/>
      <c r="M37" s="43"/>
      <c r="N37" s="43"/>
      <c r="O37" s="43"/>
      <c r="P37" s="43"/>
      <c r="Q37" s="43"/>
      <c r="R37" s="43"/>
      <c r="S37" s="43"/>
      <c r="T37" s="43"/>
      <c r="U37" s="43"/>
      <c r="V37" s="43"/>
      <c r="W37" s="43"/>
      <c r="X37" s="43"/>
      <c r="Y37" s="43"/>
    </row>
    <row r="38">
      <c r="A38" s="138"/>
      <c r="B38" s="182"/>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222</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223</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250</v>
      </c>
      <c r="E41" s="45" t="s">
        <v>251</v>
      </c>
      <c r="F41" s="45" t="s">
        <v>252</v>
      </c>
      <c r="G41" s="59" t="s">
        <v>253</v>
      </c>
      <c r="H41" s="59"/>
      <c r="I41" s="43"/>
      <c r="J41" s="43"/>
      <c r="K41" s="43"/>
      <c r="L41" s="43"/>
      <c r="M41" s="43"/>
      <c r="N41" s="43"/>
      <c r="O41" s="43"/>
      <c r="P41" s="43"/>
      <c r="Q41" s="43"/>
      <c r="R41" s="43"/>
      <c r="S41" s="43"/>
      <c r="T41" s="43"/>
      <c r="U41" s="43"/>
      <c r="V41" s="43"/>
      <c r="W41" s="43"/>
      <c r="X41" s="43"/>
      <c r="Y41" s="43"/>
    </row>
    <row r="42">
      <c r="A42" s="138"/>
      <c r="B42" s="49"/>
      <c r="C42" s="147" t="s">
        <v>226</v>
      </c>
      <c r="D42" s="165">
        <f>'Ratios 2022'!D49</f>
        <v>11.56881509</v>
      </c>
      <c r="E42" s="165">
        <f>'Ratios 2023'!D49</f>
        <v>5.071925303</v>
      </c>
      <c r="F42" s="165">
        <f>'Ratios 2024'!D49</f>
        <v>8.601982583</v>
      </c>
      <c r="G42" s="183">
        <f>if((D42+E42+F42=0),0,(D42+E42+F42)/3)</f>
        <v>8.414240992</v>
      </c>
      <c r="H42" s="149" t="s">
        <v>227</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228</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229</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250</v>
      </c>
      <c r="E46" s="45" t="s">
        <v>251</v>
      </c>
      <c r="F46" s="45" t="s">
        <v>252</v>
      </c>
      <c r="G46" s="59" t="s">
        <v>253</v>
      </c>
      <c r="H46" s="59"/>
      <c r="I46" s="43"/>
      <c r="J46" s="43"/>
      <c r="K46" s="43"/>
      <c r="L46" s="43"/>
      <c r="M46" s="43"/>
      <c r="N46" s="43"/>
      <c r="O46" s="43"/>
      <c r="P46" s="43"/>
      <c r="Q46" s="43"/>
      <c r="R46" s="43"/>
      <c r="S46" s="43"/>
      <c r="T46" s="43"/>
      <c r="U46" s="43"/>
      <c r="V46" s="43"/>
      <c r="W46" s="43"/>
      <c r="X46" s="43"/>
      <c r="Y46" s="43"/>
    </row>
    <row r="47">
      <c r="A47" s="138"/>
      <c r="B47" s="49"/>
      <c r="C47" s="147" t="s">
        <v>232</v>
      </c>
      <c r="D47" s="148">
        <f>'Ratios 2022'!D54</f>
        <v>6.736894553</v>
      </c>
      <c r="E47" s="148">
        <f>'Ratios 2023'!D54</f>
        <v>3.340583397</v>
      </c>
      <c r="F47" s="148">
        <f>'Ratios 2024'!D54</f>
        <v>2.022414484</v>
      </c>
      <c r="G47" s="177">
        <f>average(D47:F47)</f>
        <v>4.033297478</v>
      </c>
      <c r="H47" s="149" t="s">
        <v>233</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234</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235</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250</v>
      </c>
      <c r="E51" s="45" t="s">
        <v>251</v>
      </c>
      <c r="F51" s="45" t="s">
        <v>252</v>
      </c>
      <c r="G51" s="59" t="s">
        <v>253</v>
      </c>
      <c r="H51" s="59"/>
      <c r="I51" s="43"/>
      <c r="J51" s="43"/>
      <c r="K51" s="43"/>
      <c r="L51" s="43"/>
      <c r="M51" s="43"/>
      <c r="N51" s="43"/>
      <c r="O51" s="43"/>
      <c r="P51" s="43"/>
      <c r="Q51" s="43"/>
      <c r="R51" s="43"/>
      <c r="S51" s="43"/>
      <c r="T51" s="43"/>
      <c r="U51" s="43"/>
      <c r="V51" s="43"/>
      <c r="W51" s="43"/>
      <c r="X51" s="43"/>
      <c r="Y51" s="43"/>
    </row>
    <row r="52">
      <c r="A52" s="138"/>
      <c r="B52" s="49"/>
      <c r="C52" s="147" t="s">
        <v>238</v>
      </c>
      <c r="D52" s="184">
        <f>'Ratios 2022'!D59</f>
        <v>0</v>
      </c>
      <c r="E52" s="184">
        <f>'Ratios 2023'!D59</f>
        <v>0</v>
      </c>
      <c r="F52" s="184">
        <f>'Ratios 2024'!D59</f>
        <v>0</v>
      </c>
      <c r="G52" s="185">
        <f>average(D52:F52)</f>
        <v>0</v>
      </c>
      <c r="H52" s="149" t="s">
        <v>239</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ACTIVE MINDS</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ACTIVE MINDS</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7582.0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53710.0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1.0097111E7</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10158403</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339330.0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134700.0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t="s">
        <v>66</v>
      </c>
      <c r="D12" s="61"/>
      <c r="E12" s="61"/>
      <c r="F12" s="62">
        <v>31456.0</v>
      </c>
      <c r="G12" s="43"/>
      <c r="H12" s="43"/>
      <c r="I12" s="43"/>
      <c r="J12" s="43"/>
      <c r="K12" s="43"/>
      <c r="L12" s="43"/>
      <c r="M12" s="43"/>
      <c r="N12" s="43"/>
      <c r="O12" s="43"/>
      <c r="P12" s="43"/>
      <c r="Q12" s="43"/>
      <c r="R12" s="43"/>
      <c r="S12" s="43"/>
      <c r="T12" s="43"/>
      <c r="U12" s="43"/>
      <c r="V12" s="43"/>
      <c r="W12" s="43"/>
      <c r="X12" s="43"/>
      <c r="Y12" s="43"/>
      <c r="Z12" s="43"/>
    </row>
    <row r="13">
      <c r="A13" s="49"/>
      <c r="B13" s="45" t="s">
        <v>52</v>
      </c>
      <c r="C13" s="60" t="s">
        <v>67</v>
      </c>
      <c r="D13" s="61"/>
      <c r="E13" s="61"/>
      <c r="F13" s="62">
        <v>67083.0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68</v>
      </c>
      <c r="D16" s="57"/>
      <c r="E16" s="57"/>
      <c r="F16" s="57">
        <f>sum(F10:F15)</f>
        <v>572569</v>
      </c>
      <c r="G16" s="58"/>
      <c r="H16" s="58"/>
      <c r="I16" s="58"/>
      <c r="J16" s="58"/>
      <c r="K16" s="58"/>
      <c r="L16" s="58"/>
      <c r="M16" s="58"/>
      <c r="N16" s="58"/>
      <c r="O16" s="58"/>
      <c r="P16" s="58"/>
      <c r="Q16" s="58"/>
      <c r="R16" s="58"/>
      <c r="S16" s="58"/>
      <c r="T16" s="58"/>
      <c r="U16" s="58"/>
      <c r="V16" s="58"/>
      <c r="W16" s="58"/>
      <c r="X16" s="58"/>
      <c r="Y16" s="58"/>
      <c r="Z16" s="58"/>
    </row>
    <row r="17">
      <c r="A17" s="65" t="s">
        <v>69</v>
      </c>
      <c r="B17" s="66">
        <v>3.0</v>
      </c>
      <c r="C17" s="67" t="s">
        <v>70</v>
      </c>
      <c r="D17" s="61"/>
      <c r="E17" s="61"/>
      <c r="F17" s="62">
        <v>237020.0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71</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72</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73</v>
      </c>
      <c r="E20" s="73" t="s">
        <v>74</v>
      </c>
      <c r="F20" s="74"/>
      <c r="G20" s="43"/>
      <c r="H20" s="43"/>
      <c r="I20" s="43"/>
      <c r="J20" s="43"/>
      <c r="K20" s="43"/>
      <c r="L20" s="43"/>
      <c r="M20" s="43"/>
      <c r="N20" s="43"/>
      <c r="O20" s="43"/>
      <c r="P20" s="43"/>
      <c r="Q20" s="43"/>
      <c r="R20" s="43"/>
      <c r="S20" s="43"/>
      <c r="T20" s="43"/>
      <c r="U20" s="43"/>
      <c r="V20" s="43"/>
      <c r="W20" s="43"/>
      <c r="X20" s="43"/>
      <c r="Y20" s="43"/>
      <c r="Z20" s="43"/>
    </row>
    <row r="21">
      <c r="A21" s="49"/>
      <c r="B21" s="59" t="s">
        <v>75</v>
      </c>
      <c r="C21" s="46" t="s">
        <v>76</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77</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78</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79</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80</v>
      </c>
      <c r="E25" s="73" t="s">
        <v>81</v>
      </c>
      <c r="F25" s="74"/>
      <c r="G25" s="76"/>
      <c r="H25" s="43"/>
      <c r="I25" s="43"/>
      <c r="J25" s="43"/>
      <c r="K25" s="43"/>
      <c r="L25" s="43"/>
      <c r="M25" s="43"/>
      <c r="N25" s="43"/>
      <c r="O25" s="43"/>
      <c r="P25" s="43"/>
      <c r="Q25" s="43"/>
      <c r="R25" s="43"/>
      <c r="S25" s="43"/>
      <c r="T25" s="43"/>
      <c r="U25" s="43"/>
      <c r="V25" s="43"/>
      <c r="W25" s="43"/>
      <c r="X25" s="43"/>
      <c r="Y25" s="43"/>
      <c r="Z25" s="43"/>
    </row>
    <row r="26">
      <c r="A26" s="49"/>
      <c r="B26" s="45" t="s">
        <v>82</v>
      </c>
      <c r="C26" s="77" t="s">
        <v>83</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84</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85</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86</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87</v>
      </c>
      <c r="C30" s="51" t="s">
        <v>88</v>
      </c>
      <c r="D30" s="51"/>
      <c r="E30" s="48">
        <v>222366.0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89</v>
      </c>
      <c r="D31" s="74"/>
      <c r="E31" s="48">
        <v>96262.0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90</v>
      </c>
      <c r="D32" s="78"/>
      <c r="E32" s="79"/>
      <c r="F32" s="57">
        <f>E30-E31</f>
        <v>126104</v>
      </c>
      <c r="G32" s="43"/>
      <c r="H32" s="43"/>
      <c r="I32" s="43"/>
      <c r="J32" s="43"/>
      <c r="K32" s="43"/>
      <c r="L32" s="43"/>
      <c r="M32" s="43"/>
      <c r="N32" s="43"/>
      <c r="O32" s="43"/>
      <c r="P32" s="43"/>
      <c r="Q32" s="43"/>
      <c r="R32" s="43"/>
      <c r="S32" s="43"/>
      <c r="T32" s="43"/>
      <c r="U32" s="43"/>
      <c r="V32" s="43"/>
      <c r="W32" s="43"/>
      <c r="X32" s="43"/>
      <c r="Y32" s="43"/>
      <c r="Z32" s="43"/>
    </row>
    <row r="33">
      <c r="A33" s="49"/>
      <c r="B33" s="80" t="s">
        <v>91</v>
      </c>
      <c r="C33" s="51" t="s">
        <v>92</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93</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94</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95</v>
      </c>
      <c r="C36" s="51" t="s">
        <v>96</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97</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98</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99</v>
      </c>
      <c r="C39" s="83" t="s">
        <v>100</v>
      </c>
      <c r="D39" s="74"/>
      <c r="E39" s="48">
        <v>25153.0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101</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68</v>
      </c>
      <c r="D43" s="79"/>
      <c r="E43" s="79"/>
      <c r="F43" s="57">
        <f>sum(E39:E42)</f>
        <v>25153</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102</v>
      </c>
      <c r="D44" s="88"/>
      <c r="E44" s="88"/>
      <c r="F44" s="89">
        <f>sum(F16:F43)+F9</f>
        <v>11119249</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ACTIVE MINDS</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103</v>
      </c>
      <c r="D2" s="42" t="s">
        <v>104</v>
      </c>
      <c r="E2" s="42" t="s">
        <v>105</v>
      </c>
      <c r="F2" s="42" t="s">
        <v>106</v>
      </c>
      <c r="G2" s="43"/>
      <c r="H2" s="43"/>
      <c r="I2" s="43"/>
      <c r="J2" s="43"/>
      <c r="K2" s="43"/>
      <c r="L2" s="43"/>
      <c r="M2" s="43"/>
      <c r="N2" s="43"/>
      <c r="O2" s="43"/>
      <c r="P2" s="43"/>
      <c r="Q2" s="43"/>
      <c r="R2" s="43"/>
      <c r="S2" s="43"/>
      <c r="T2" s="43"/>
      <c r="U2" s="43"/>
      <c r="V2" s="43"/>
      <c r="W2" s="43"/>
      <c r="X2" s="43"/>
      <c r="Y2" s="43"/>
      <c r="Z2" s="43"/>
    </row>
    <row r="3">
      <c r="A3" s="80">
        <v>1.0</v>
      </c>
      <c r="B3" s="96" t="s">
        <v>107</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108</v>
      </c>
      <c r="C4" s="98">
        <f t="shared" si="1"/>
        <v>90000</v>
      </c>
      <c r="D4" s="99">
        <v>90000.0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109</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110</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111</v>
      </c>
      <c r="C7" s="98">
        <f t="shared" si="1"/>
        <v>679439</v>
      </c>
      <c r="D7" s="99">
        <v>489795.0</v>
      </c>
      <c r="E7" s="99">
        <v>127297.0</v>
      </c>
      <c r="F7" s="99">
        <v>62347.0</v>
      </c>
      <c r="G7" s="43"/>
      <c r="H7" s="43"/>
      <c r="I7" s="43"/>
      <c r="J7" s="43"/>
      <c r="K7" s="43"/>
      <c r="L7" s="43"/>
      <c r="M7" s="43"/>
      <c r="N7" s="43"/>
      <c r="O7" s="43"/>
      <c r="P7" s="43"/>
      <c r="Q7" s="43"/>
      <c r="R7" s="43"/>
      <c r="S7" s="43"/>
      <c r="T7" s="43"/>
      <c r="U7" s="43"/>
      <c r="V7" s="43"/>
      <c r="W7" s="43"/>
      <c r="X7" s="43"/>
      <c r="Y7" s="43"/>
      <c r="Z7" s="43"/>
    </row>
    <row r="8">
      <c r="A8" s="80">
        <v>6.0</v>
      </c>
      <c r="B8" s="96" t="s">
        <v>112</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113</v>
      </c>
      <c r="C9" s="98">
        <f t="shared" si="1"/>
        <v>3065196</v>
      </c>
      <c r="D9" s="99">
        <v>2464685.0</v>
      </c>
      <c r="E9" s="99">
        <v>94151.0</v>
      </c>
      <c r="F9" s="99">
        <v>506360.0</v>
      </c>
      <c r="G9" s="43"/>
      <c r="H9" s="43"/>
      <c r="I9" s="43"/>
      <c r="J9" s="43"/>
      <c r="K9" s="43"/>
      <c r="L9" s="43"/>
      <c r="M9" s="43"/>
      <c r="N9" s="43"/>
      <c r="O9" s="43"/>
      <c r="P9" s="43"/>
      <c r="Q9" s="43"/>
      <c r="R9" s="43"/>
      <c r="S9" s="43"/>
      <c r="T9" s="43"/>
      <c r="U9" s="43"/>
      <c r="V9" s="43"/>
      <c r="W9" s="43"/>
      <c r="X9" s="43"/>
      <c r="Y9" s="43"/>
      <c r="Z9" s="43"/>
    </row>
    <row r="10">
      <c r="A10" s="80">
        <v>8.0</v>
      </c>
      <c r="B10" s="96" t="s">
        <v>114</v>
      </c>
      <c r="C10" s="98">
        <f t="shared" si="1"/>
        <v>54453</v>
      </c>
      <c r="D10" s="99">
        <v>7071.0</v>
      </c>
      <c r="E10" s="99">
        <v>3807.0</v>
      </c>
      <c r="F10" s="99">
        <v>43575.0</v>
      </c>
      <c r="G10" s="43"/>
      <c r="H10" s="43"/>
      <c r="I10" s="43"/>
      <c r="J10" s="43"/>
      <c r="K10" s="43"/>
      <c r="L10" s="43"/>
      <c r="M10" s="43"/>
      <c r="N10" s="43"/>
      <c r="O10" s="43"/>
      <c r="P10" s="43"/>
      <c r="Q10" s="43"/>
      <c r="R10" s="43"/>
      <c r="S10" s="43"/>
      <c r="T10" s="43"/>
      <c r="U10" s="43"/>
      <c r="V10" s="43"/>
      <c r="W10" s="43"/>
      <c r="X10" s="43"/>
      <c r="Y10" s="43"/>
      <c r="Z10" s="43"/>
    </row>
    <row r="11">
      <c r="A11" s="45">
        <v>9.0</v>
      </c>
      <c r="B11" s="46" t="s">
        <v>115</v>
      </c>
      <c r="C11" s="98">
        <f t="shared" si="1"/>
        <v>511115</v>
      </c>
      <c r="D11" s="99">
        <v>430781.0</v>
      </c>
      <c r="E11" s="99">
        <v>31138.0</v>
      </c>
      <c r="F11" s="99">
        <v>49196.0</v>
      </c>
      <c r="G11" s="43"/>
      <c r="H11" s="43"/>
      <c r="I11" s="43"/>
      <c r="J11" s="43"/>
      <c r="K11" s="43"/>
      <c r="L11" s="43"/>
      <c r="M11" s="43"/>
      <c r="N11" s="43"/>
      <c r="O11" s="43"/>
      <c r="P11" s="43"/>
      <c r="Q11" s="43"/>
      <c r="R11" s="43"/>
      <c r="S11" s="43"/>
      <c r="T11" s="43"/>
      <c r="U11" s="43"/>
      <c r="V11" s="43"/>
      <c r="W11" s="43"/>
      <c r="X11" s="43"/>
      <c r="Y11" s="43"/>
      <c r="Z11" s="43"/>
    </row>
    <row r="12">
      <c r="A12" s="45">
        <v>10.0</v>
      </c>
      <c r="B12" s="46" t="s">
        <v>116</v>
      </c>
      <c r="C12" s="98">
        <f t="shared" si="1"/>
        <v>323997</v>
      </c>
      <c r="D12" s="99">
        <v>260083.0</v>
      </c>
      <c r="E12" s="99">
        <v>22370.0</v>
      </c>
      <c r="F12" s="99">
        <v>41544.0</v>
      </c>
      <c r="G12" s="43"/>
      <c r="H12" s="43"/>
      <c r="I12" s="43"/>
      <c r="J12" s="43"/>
      <c r="K12" s="43"/>
      <c r="L12" s="43"/>
      <c r="M12" s="43"/>
      <c r="N12" s="43"/>
      <c r="O12" s="43"/>
      <c r="P12" s="43"/>
      <c r="Q12" s="43"/>
      <c r="R12" s="43"/>
      <c r="S12" s="43"/>
      <c r="T12" s="43"/>
      <c r="U12" s="43"/>
      <c r="V12" s="43"/>
      <c r="W12" s="43"/>
      <c r="X12" s="43"/>
      <c r="Y12" s="43"/>
      <c r="Z12" s="43"/>
    </row>
    <row r="13">
      <c r="A13" s="45">
        <v>11.0</v>
      </c>
      <c r="B13" s="46" t="s">
        <v>117</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118</v>
      </c>
      <c r="B14" s="46" t="s">
        <v>119</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120</v>
      </c>
      <c r="C15" s="98">
        <f t="shared" si="1"/>
        <v>158598</v>
      </c>
      <c r="D15" s="99">
        <v>122338.0</v>
      </c>
      <c r="E15" s="99">
        <v>28581.0</v>
      </c>
      <c r="F15" s="99">
        <v>7679.0</v>
      </c>
      <c r="G15" s="43"/>
      <c r="H15" s="43"/>
      <c r="I15" s="43"/>
      <c r="J15" s="43"/>
      <c r="K15" s="43"/>
      <c r="L15" s="43"/>
      <c r="M15" s="43"/>
      <c r="N15" s="43"/>
      <c r="O15" s="43"/>
      <c r="P15" s="43"/>
      <c r="Q15" s="43"/>
      <c r="R15" s="43"/>
      <c r="S15" s="43"/>
      <c r="T15" s="43"/>
      <c r="U15" s="43"/>
      <c r="V15" s="43"/>
      <c r="W15" s="43"/>
      <c r="X15" s="43"/>
      <c r="Y15" s="43"/>
      <c r="Z15" s="43"/>
    </row>
    <row r="16">
      <c r="A16" s="45" t="s">
        <v>50</v>
      </c>
      <c r="B16" s="46" t="s">
        <v>121</v>
      </c>
      <c r="C16" s="98">
        <f t="shared" si="1"/>
        <v>69709</v>
      </c>
      <c r="D16" s="99">
        <v>0.0</v>
      </c>
      <c r="E16" s="99">
        <v>69709.0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122</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123</v>
      </c>
      <c r="C18" s="98">
        <f t="shared" si="1"/>
        <v>46800</v>
      </c>
      <c r="D18" s="99">
        <v>0.0</v>
      </c>
      <c r="E18" s="99">
        <v>0.0</v>
      </c>
      <c r="F18" s="99">
        <v>46800.0</v>
      </c>
      <c r="G18" s="43"/>
      <c r="H18" s="43"/>
      <c r="I18" s="43"/>
      <c r="J18" s="43"/>
      <c r="K18" s="43"/>
      <c r="L18" s="43"/>
      <c r="M18" s="43"/>
      <c r="N18" s="43"/>
      <c r="O18" s="43"/>
      <c r="P18" s="43"/>
      <c r="Q18" s="43"/>
      <c r="R18" s="43"/>
      <c r="S18" s="43"/>
      <c r="T18" s="43"/>
      <c r="U18" s="43"/>
      <c r="V18" s="43"/>
      <c r="W18" s="43"/>
      <c r="X18" s="43"/>
      <c r="Y18" s="43"/>
      <c r="Z18" s="43"/>
    </row>
    <row r="19">
      <c r="A19" s="45" t="s">
        <v>56</v>
      </c>
      <c r="B19" s="46" t="s">
        <v>124</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125</v>
      </c>
      <c r="C20" s="98">
        <f t="shared" si="1"/>
        <v>468316</v>
      </c>
      <c r="D20" s="99">
        <v>349307.0</v>
      </c>
      <c r="E20" s="99">
        <v>106202.0</v>
      </c>
      <c r="F20" s="99">
        <v>12807.0</v>
      </c>
      <c r="G20" s="43"/>
      <c r="H20" s="43"/>
      <c r="I20" s="43"/>
      <c r="J20" s="43"/>
      <c r="K20" s="43"/>
      <c r="L20" s="43"/>
      <c r="M20" s="43"/>
      <c r="N20" s="43"/>
      <c r="O20" s="43"/>
      <c r="P20" s="43"/>
      <c r="Q20" s="43"/>
      <c r="R20" s="43"/>
      <c r="S20" s="43"/>
      <c r="T20" s="43"/>
      <c r="U20" s="43"/>
      <c r="V20" s="43"/>
      <c r="W20" s="43"/>
      <c r="X20" s="43"/>
      <c r="Y20" s="43"/>
      <c r="Z20" s="43"/>
    </row>
    <row r="21">
      <c r="A21" s="45">
        <v>12.0</v>
      </c>
      <c r="B21" s="46" t="s">
        <v>126</v>
      </c>
      <c r="C21" s="98">
        <f t="shared" si="1"/>
        <v>274892</v>
      </c>
      <c r="D21" s="99">
        <v>265978.0</v>
      </c>
      <c r="E21" s="99">
        <v>1526.0</v>
      </c>
      <c r="F21" s="99">
        <v>7388.0</v>
      </c>
      <c r="G21" s="43"/>
      <c r="H21" s="43"/>
      <c r="I21" s="43"/>
      <c r="J21" s="43"/>
      <c r="K21" s="43"/>
      <c r="L21" s="43"/>
      <c r="M21" s="43"/>
      <c r="N21" s="43"/>
      <c r="O21" s="43"/>
      <c r="P21" s="43"/>
      <c r="Q21" s="43"/>
      <c r="R21" s="43"/>
      <c r="S21" s="43"/>
      <c r="T21" s="43"/>
      <c r="U21" s="43"/>
      <c r="V21" s="43"/>
      <c r="W21" s="43"/>
      <c r="X21" s="43"/>
      <c r="Y21" s="43"/>
      <c r="Z21" s="43"/>
    </row>
    <row r="22">
      <c r="A22" s="45">
        <v>13.0</v>
      </c>
      <c r="B22" s="46" t="s">
        <v>127</v>
      </c>
      <c r="C22" s="98">
        <f t="shared" si="1"/>
        <v>235329</v>
      </c>
      <c r="D22" s="99">
        <v>159933.0</v>
      </c>
      <c r="E22" s="99">
        <v>23437.0</v>
      </c>
      <c r="F22" s="99">
        <v>51959.0</v>
      </c>
      <c r="G22" s="43"/>
      <c r="H22" s="43"/>
      <c r="I22" s="43"/>
      <c r="J22" s="43"/>
      <c r="K22" s="43"/>
      <c r="L22" s="43"/>
      <c r="M22" s="43"/>
      <c r="N22" s="43"/>
      <c r="O22" s="43"/>
      <c r="P22" s="43"/>
      <c r="Q22" s="43"/>
      <c r="R22" s="43"/>
      <c r="S22" s="43"/>
      <c r="T22" s="43"/>
      <c r="U22" s="43"/>
      <c r="V22" s="43"/>
      <c r="W22" s="43"/>
      <c r="X22" s="43"/>
      <c r="Y22" s="43"/>
      <c r="Z22" s="43"/>
    </row>
    <row r="23">
      <c r="A23" s="45">
        <v>14.0</v>
      </c>
      <c r="B23" s="46" t="s">
        <v>128</v>
      </c>
      <c r="C23" s="98">
        <f t="shared" si="1"/>
        <v>93162</v>
      </c>
      <c r="D23" s="99">
        <v>76019.0</v>
      </c>
      <c r="E23" s="99">
        <v>6000.0</v>
      </c>
      <c r="F23" s="99">
        <v>11143.0</v>
      </c>
      <c r="G23" s="43"/>
      <c r="H23" s="43"/>
      <c r="I23" s="43"/>
      <c r="J23" s="43"/>
      <c r="K23" s="43"/>
      <c r="L23" s="43"/>
      <c r="M23" s="43"/>
      <c r="N23" s="43"/>
      <c r="O23" s="43"/>
      <c r="P23" s="43"/>
      <c r="Q23" s="43"/>
      <c r="R23" s="43"/>
      <c r="S23" s="43"/>
      <c r="T23" s="43"/>
      <c r="U23" s="43"/>
      <c r="V23" s="43"/>
      <c r="W23" s="43"/>
      <c r="X23" s="43"/>
      <c r="Y23" s="43"/>
      <c r="Z23" s="43"/>
    </row>
    <row r="24">
      <c r="A24" s="45">
        <v>15.0</v>
      </c>
      <c r="B24" s="46" t="s">
        <v>72</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129</v>
      </c>
      <c r="C25" s="98">
        <f t="shared" si="1"/>
        <v>214060</v>
      </c>
      <c r="D25" s="99">
        <v>171358.0</v>
      </c>
      <c r="E25" s="99">
        <v>14946.0</v>
      </c>
      <c r="F25" s="99">
        <v>27756.0</v>
      </c>
      <c r="G25" s="43"/>
      <c r="H25" s="43"/>
      <c r="I25" s="43"/>
      <c r="J25" s="43"/>
      <c r="K25" s="43"/>
      <c r="L25" s="43"/>
      <c r="M25" s="43"/>
      <c r="N25" s="43"/>
      <c r="O25" s="43"/>
      <c r="P25" s="43"/>
      <c r="Q25" s="43"/>
      <c r="R25" s="43"/>
      <c r="S25" s="43"/>
      <c r="T25" s="43"/>
      <c r="U25" s="43"/>
      <c r="V25" s="43"/>
      <c r="W25" s="43"/>
      <c r="X25" s="43"/>
      <c r="Y25" s="43"/>
      <c r="Z25" s="43"/>
    </row>
    <row r="26">
      <c r="A26" s="45">
        <v>17.0</v>
      </c>
      <c r="B26" s="46" t="s">
        <v>130</v>
      </c>
      <c r="C26" s="98">
        <f t="shared" si="1"/>
        <v>47319</v>
      </c>
      <c r="D26" s="99">
        <v>44013.0</v>
      </c>
      <c r="E26" s="99">
        <v>714.0</v>
      </c>
      <c r="F26" s="99">
        <v>2592.0</v>
      </c>
      <c r="G26" s="43"/>
      <c r="H26" s="43"/>
      <c r="I26" s="43"/>
      <c r="J26" s="43"/>
      <c r="K26" s="43"/>
      <c r="L26" s="43"/>
      <c r="M26" s="43"/>
      <c r="N26" s="43"/>
      <c r="O26" s="43"/>
      <c r="P26" s="43"/>
      <c r="Q26" s="43"/>
      <c r="R26" s="43"/>
      <c r="S26" s="43"/>
      <c r="T26" s="43"/>
      <c r="U26" s="43"/>
      <c r="V26" s="43"/>
      <c r="W26" s="43"/>
      <c r="X26" s="43"/>
      <c r="Y26" s="43"/>
      <c r="Z26" s="43"/>
    </row>
    <row r="27">
      <c r="A27" s="80">
        <v>18.0</v>
      </c>
      <c r="B27" s="96" t="s">
        <v>131</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132</v>
      </c>
      <c r="C28" s="98">
        <f t="shared" si="1"/>
        <v>1395860</v>
      </c>
      <c r="D28" s="99">
        <v>1394362.0</v>
      </c>
      <c r="E28" s="99">
        <v>43.0</v>
      </c>
      <c r="F28" s="99">
        <v>1455.0</v>
      </c>
      <c r="G28" s="43"/>
      <c r="H28" s="43"/>
      <c r="I28" s="43"/>
      <c r="J28" s="43"/>
      <c r="K28" s="43"/>
      <c r="L28" s="43"/>
      <c r="M28" s="43"/>
      <c r="N28" s="43"/>
      <c r="O28" s="43"/>
      <c r="P28" s="43"/>
      <c r="Q28" s="43"/>
      <c r="R28" s="43"/>
      <c r="S28" s="43"/>
      <c r="T28" s="43"/>
      <c r="U28" s="43"/>
      <c r="V28" s="43"/>
      <c r="W28" s="43"/>
      <c r="X28" s="43"/>
      <c r="Y28" s="43"/>
      <c r="Z28" s="43"/>
    </row>
    <row r="29">
      <c r="A29" s="45">
        <v>20.0</v>
      </c>
      <c r="B29" s="46" t="s">
        <v>133</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134</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135</v>
      </c>
      <c r="C31" s="98">
        <f t="shared" si="1"/>
        <v>42507</v>
      </c>
      <c r="D31" s="99">
        <v>0.0</v>
      </c>
      <c r="E31" s="99">
        <v>42507.0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136</v>
      </c>
      <c r="C32" s="98">
        <f t="shared" si="1"/>
        <v>0</v>
      </c>
      <c r="D32" s="99">
        <v>0.0</v>
      </c>
      <c r="E32" s="99">
        <v>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137</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118</v>
      </c>
      <c r="B34" s="46" t="s">
        <v>138</v>
      </c>
      <c r="C34" s="98">
        <f t="shared" si="1"/>
        <v>29363</v>
      </c>
      <c r="D34" s="99">
        <v>22693.0</v>
      </c>
      <c r="E34" s="99">
        <v>1699.0</v>
      </c>
      <c r="F34" s="99">
        <v>4971.0</v>
      </c>
      <c r="G34" s="43"/>
      <c r="H34" s="43"/>
      <c r="I34" s="43"/>
      <c r="J34" s="43"/>
      <c r="K34" s="43"/>
      <c r="L34" s="43"/>
      <c r="M34" s="43"/>
      <c r="N34" s="43"/>
      <c r="O34" s="43"/>
      <c r="P34" s="43"/>
      <c r="Q34" s="43"/>
      <c r="R34" s="43"/>
      <c r="S34" s="43"/>
      <c r="T34" s="43"/>
      <c r="U34" s="43"/>
      <c r="V34" s="43"/>
      <c r="W34" s="43"/>
      <c r="X34" s="43"/>
      <c r="Y34" s="43"/>
      <c r="Z34" s="43"/>
    </row>
    <row r="35">
      <c r="A35" s="45" t="s">
        <v>48</v>
      </c>
      <c r="B35" s="102" t="s">
        <v>139</v>
      </c>
      <c r="C35" s="98">
        <f t="shared" si="1"/>
        <v>3308</v>
      </c>
      <c r="D35" s="99">
        <v>2570.0</v>
      </c>
      <c r="E35" s="99">
        <v>225.0</v>
      </c>
      <c r="F35" s="99">
        <v>513.0</v>
      </c>
      <c r="G35" s="43"/>
      <c r="H35" s="43"/>
      <c r="I35" s="43"/>
      <c r="J35" s="43"/>
      <c r="K35" s="43"/>
      <c r="L35" s="43"/>
      <c r="M35" s="43"/>
      <c r="N35" s="43"/>
      <c r="O35" s="43"/>
      <c r="P35" s="43"/>
      <c r="Q35" s="43"/>
      <c r="R35" s="43"/>
      <c r="S35" s="43"/>
      <c r="T35" s="43"/>
      <c r="U35" s="43"/>
      <c r="V35" s="43"/>
      <c r="W35" s="43"/>
      <c r="X35" s="43"/>
      <c r="Y35" s="43"/>
      <c r="Z35" s="43"/>
    </row>
    <row r="36">
      <c r="A36" s="45" t="s">
        <v>50</v>
      </c>
      <c r="B36" s="102"/>
      <c r="C36" s="98">
        <f t="shared" si="1"/>
        <v>0</v>
      </c>
      <c r="D36" s="99">
        <v>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140</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141</v>
      </c>
      <c r="C40" s="103">
        <f t="shared" ref="C40:F40" si="2">sum(C3:C39)</f>
        <v>7803423</v>
      </c>
      <c r="D40" s="103">
        <f t="shared" si="2"/>
        <v>6350986</v>
      </c>
      <c r="E40" s="103">
        <f t="shared" si="2"/>
        <v>574352</v>
      </c>
      <c r="F40" s="103">
        <f t="shared" si="2"/>
        <v>878085</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ACTIVE MINDS</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142</v>
      </c>
      <c r="B2" s="45">
        <v>1.0</v>
      </c>
      <c r="C2" s="46" t="s">
        <v>143</v>
      </c>
      <c r="D2" s="110"/>
      <c r="E2" s="111">
        <v>828992.0</v>
      </c>
      <c r="F2" s="43"/>
      <c r="G2" s="43"/>
      <c r="H2" s="43"/>
      <c r="I2" s="43"/>
      <c r="J2" s="43"/>
      <c r="K2" s="43"/>
      <c r="L2" s="43"/>
      <c r="M2" s="43"/>
      <c r="N2" s="43"/>
      <c r="O2" s="43"/>
      <c r="P2" s="43"/>
      <c r="Q2" s="43"/>
      <c r="R2" s="43"/>
      <c r="S2" s="43"/>
      <c r="T2" s="43"/>
      <c r="U2" s="43"/>
      <c r="V2" s="43"/>
      <c r="W2" s="43"/>
      <c r="X2" s="43"/>
      <c r="Y2" s="43"/>
      <c r="Z2" s="43"/>
    </row>
    <row r="3">
      <c r="A3" s="49"/>
      <c r="B3" s="45">
        <v>2.0</v>
      </c>
      <c r="C3" s="46" t="s">
        <v>144</v>
      </c>
      <c r="D3" s="112"/>
      <c r="E3" s="111">
        <v>0.0</v>
      </c>
      <c r="F3" s="43"/>
      <c r="G3" s="43"/>
      <c r="H3" s="43"/>
      <c r="I3" s="43"/>
      <c r="J3" s="43"/>
      <c r="K3" s="43"/>
      <c r="L3" s="43"/>
      <c r="M3" s="43"/>
      <c r="N3" s="43"/>
      <c r="O3" s="43"/>
      <c r="P3" s="43"/>
      <c r="Q3" s="43"/>
      <c r="R3" s="43"/>
      <c r="S3" s="43"/>
      <c r="T3" s="43"/>
      <c r="U3" s="43"/>
      <c r="V3" s="43"/>
      <c r="W3" s="43"/>
      <c r="X3" s="43"/>
      <c r="Y3" s="43"/>
      <c r="Z3" s="43"/>
    </row>
    <row r="4">
      <c r="A4" s="49"/>
      <c r="B4" s="45">
        <v>3.0</v>
      </c>
      <c r="C4" s="46" t="s">
        <v>145</v>
      </c>
      <c r="D4" s="110"/>
      <c r="E4" s="111">
        <v>3843655.0</v>
      </c>
      <c r="F4" s="43"/>
      <c r="G4" s="43"/>
      <c r="H4" s="43"/>
      <c r="I4" s="43"/>
      <c r="J4" s="43"/>
      <c r="K4" s="43"/>
      <c r="L4" s="43"/>
      <c r="M4" s="43"/>
      <c r="N4" s="43"/>
      <c r="O4" s="43"/>
      <c r="P4" s="43"/>
      <c r="Q4" s="43"/>
      <c r="R4" s="43"/>
      <c r="S4" s="43"/>
      <c r="T4" s="43"/>
      <c r="U4" s="43"/>
      <c r="V4" s="43"/>
      <c r="W4" s="43"/>
      <c r="X4" s="43"/>
      <c r="Y4" s="43"/>
      <c r="Z4" s="43"/>
    </row>
    <row r="5">
      <c r="A5" s="49"/>
      <c r="B5" s="45">
        <v>4.0</v>
      </c>
      <c r="C5" s="46" t="s">
        <v>146</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147</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148</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149</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150</v>
      </c>
      <c r="D9" s="112"/>
      <c r="E9" s="111">
        <v>48917.0</v>
      </c>
      <c r="F9" s="43"/>
      <c r="G9" s="43"/>
      <c r="H9" s="43"/>
      <c r="I9" s="43"/>
      <c r="J9" s="43"/>
      <c r="K9" s="43"/>
      <c r="L9" s="43"/>
      <c r="M9" s="43"/>
      <c r="N9" s="43"/>
      <c r="O9" s="43"/>
      <c r="P9" s="43"/>
      <c r="Q9" s="43"/>
      <c r="R9" s="43"/>
      <c r="S9" s="43"/>
      <c r="T9" s="43"/>
      <c r="U9" s="43"/>
      <c r="V9" s="43"/>
      <c r="W9" s="43"/>
      <c r="X9" s="43"/>
      <c r="Y9" s="43"/>
      <c r="Z9" s="43"/>
    </row>
    <row r="10">
      <c r="A10" s="49"/>
      <c r="B10" s="45">
        <v>9.0</v>
      </c>
      <c r="C10" s="46" t="s">
        <v>151</v>
      </c>
      <c r="D10" s="110"/>
      <c r="E10" s="111">
        <v>247401.0</v>
      </c>
      <c r="F10" s="43"/>
      <c r="G10" s="43"/>
      <c r="H10" s="43"/>
      <c r="I10" s="43"/>
      <c r="J10" s="43"/>
      <c r="K10" s="43"/>
      <c r="L10" s="43"/>
      <c r="M10" s="43"/>
      <c r="N10" s="43"/>
      <c r="O10" s="43"/>
      <c r="P10" s="43"/>
      <c r="Q10" s="43"/>
      <c r="R10" s="43"/>
      <c r="S10" s="43"/>
      <c r="T10" s="43"/>
      <c r="U10" s="43"/>
      <c r="V10" s="43"/>
      <c r="W10" s="43"/>
      <c r="X10" s="43"/>
      <c r="Y10" s="43"/>
      <c r="Z10" s="43"/>
    </row>
    <row r="11">
      <c r="A11" s="49"/>
      <c r="B11" s="45" t="s">
        <v>152</v>
      </c>
      <c r="C11" s="46" t="s">
        <v>153</v>
      </c>
      <c r="D11" s="111">
        <v>220502.0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154</v>
      </c>
      <c r="C12" s="46" t="s">
        <v>155</v>
      </c>
      <c r="D12" s="111">
        <v>88447.0</v>
      </c>
      <c r="E12" s="108">
        <f>D11-D12</f>
        <v>132055</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156</v>
      </c>
      <c r="D13" s="112"/>
      <c r="E13" s="111">
        <v>1.0337608E7</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157</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158</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159</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160</v>
      </c>
      <c r="D17" s="112"/>
      <c r="E17" s="111">
        <v>1002840.0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161</v>
      </c>
      <c r="D18" s="113"/>
      <c r="E18" s="114">
        <f>sum(E2:E17)</f>
        <v>16441468</v>
      </c>
      <c r="F18" s="43"/>
      <c r="G18" s="43"/>
      <c r="H18" s="43"/>
      <c r="I18" s="43"/>
      <c r="J18" s="43"/>
      <c r="K18" s="43"/>
      <c r="L18" s="43"/>
      <c r="M18" s="43"/>
      <c r="N18" s="43"/>
      <c r="O18" s="43"/>
      <c r="P18" s="43"/>
      <c r="Q18" s="43"/>
      <c r="R18" s="43"/>
      <c r="S18" s="43"/>
      <c r="T18" s="43"/>
      <c r="U18" s="43"/>
      <c r="V18" s="43"/>
      <c r="W18" s="43"/>
      <c r="X18" s="43"/>
      <c r="Y18" s="43"/>
      <c r="Z18" s="43"/>
    </row>
    <row r="19">
      <c r="A19" s="44" t="s">
        <v>162</v>
      </c>
      <c r="B19" s="115">
        <v>17.0</v>
      </c>
      <c r="C19" s="116" t="s">
        <v>163</v>
      </c>
      <c r="D19" s="117"/>
      <c r="E19" s="111">
        <v>562290.0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164</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165</v>
      </c>
      <c r="D21" s="117"/>
      <c r="E21" s="111">
        <v>175285.0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166</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167</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168</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169</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170</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171</v>
      </c>
      <c r="D27" s="117"/>
      <c r="E27" s="118">
        <v>1003635.0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172</v>
      </c>
      <c r="D28" s="125"/>
      <c r="E28" s="126">
        <f>sum(E19:E27)</f>
        <v>1741210</v>
      </c>
      <c r="F28" s="43"/>
      <c r="G28" s="43"/>
      <c r="H28" s="43"/>
      <c r="I28" s="43"/>
      <c r="J28" s="43"/>
      <c r="K28" s="43"/>
      <c r="L28" s="43"/>
      <c r="M28" s="43"/>
      <c r="N28" s="43"/>
      <c r="O28" s="43"/>
      <c r="P28" s="43"/>
      <c r="Q28" s="43"/>
      <c r="R28" s="43"/>
      <c r="S28" s="43"/>
      <c r="T28" s="43"/>
      <c r="U28" s="43"/>
      <c r="V28" s="43"/>
      <c r="W28" s="43"/>
      <c r="X28" s="43"/>
      <c r="Y28" s="43"/>
      <c r="Z28" s="43"/>
    </row>
    <row r="29">
      <c r="A29" s="65" t="s">
        <v>173</v>
      </c>
      <c r="B29" s="127"/>
      <c r="C29" s="128" t="s">
        <v>174</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175</v>
      </c>
      <c r="D30" s="117"/>
      <c r="E30" s="111">
        <v>9210676.0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176</v>
      </c>
      <c r="D31" s="117"/>
      <c r="E31" s="111">
        <v>5489582.0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177</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178</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179</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180</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181</v>
      </c>
      <c r="D36" s="131"/>
      <c r="E36" s="126">
        <f>sum(E30:E35)</f>
        <v>14700258</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182</v>
      </c>
      <c r="D37" s="135"/>
      <c r="E37" s="136">
        <f>E36+E28</f>
        <v>16441468</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ACTIVE MINDS</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183</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184</v>
      </c>
      <c r="C3" s="144" t="s">
        <v>185</v>
      </c>
      <c r="D3" s="145">
        <f>'Expenses 2022'!C40</f>
        <v>7803423</v>
      </c>
      <c r="E3" s="146"/>
      <c r="F3" s="43"/>
      <c r="G3" s="43"/>
      <c r="H3" s="43"/>
      <c r="I3" s="43"/>
      <c r="J3" s="43"/>
      <c r="K3" s="43"/>
      <c r="L3" s="43"/>
      <c r="M3" s="43"/>
      <c r="N3" s="43"/>
      <c r="O3" s="43"/>
      <c r="P3" s="43"/>
      <c r="Q3" s="43"/>
      <c r="R3" s="43"/>
      <c r="S3" s="43"/>
      <c r="T3" s="43"/>
      <c r="U3" s="43"/>
      <c r="V3" s="43"/>
      <c r="W3" s="43"/>
      <c r="X3" s="43"/>
      <c r="Y3" s="43"/>
    </row>
    <row r="4">
      <c r="A4" s="138"/>
      <c r="B4" s="49"/>
      <c r="C4" s="144" t="s">
        <v>186</v>
      </c>
      <c r="D4" s="145">
        <f>'Expenses 2022'!C31</f>
        <v>42507</v>
      </c>
      <c r="E4" s="146"/>
      <c r="F4" s="43"/>
      <c r="G4" s="43"/>
      <c r="H4" s="43"/>
      <c r="I4" s="43"/>
      <c r="J4" s="43"/>
      <c r="K4" s="43"/>
      <c r="L4" s="43"/>
      <c r="M4" s="43"/>
      <c r="N4" s="43"/>
      <c r="O4" s="43"/>
      <c r="P4" s="43"/>
      <c r="Q4" s="43"/>
      <c r="R4" s="43"/>
      <c r="S4" s="43"/>
      <c r="T4" s="43"/>
      <c r="U4" s="43"/>
      <c r="V4" s="43"/>
      <c r="W4" s="43"/>
      <c r="X4" s="43"/>
      <c r="Y4" s="43"/>
    </row>
    <row r="5">
      <c r="A5" s="138"/>
      <c r="B5" s="49"/>
      <c r="C5" s="144" t="s">
        <v>187</v>
      </c>
      <c r="D5" s="145">
        <f>D3-D4</f>
        <v>7760916</v>
      </c>
      <c r="E5" s="146"/>
      <c r="F5" s="43"/>
      <c r="G5" s="43"/>
      <c r="H5" s="43"/>
      <c r="I5" s="43"/>
      <c r="J5" s="43"/>
      <c r="K5" s="43"/>
      <c r="L5" s="43"/>
      <c r="M5" s="43"/>
      <c r="N5" s="43"/>
      <c r="O5" s="43"/>
      <c r="P5" s="43"/>
      <c r="Q5" s="43"/>
      <c r="R5" s="43"/>
      <c r="S5" s="43"/>
      <c r="T5" s="43"/>
      <c r="U5" s="43"/>
      <c r="V5" s="43"/>
      <c r="W5" s="43"/>
      <c r="X5" s="43"/>
      <c r="Y5" s="43"/>
    </row>
    <row r="6">
      <c r="A6" s="138"/>
      <c r="B6" s="49"/>
      <c r="C6" s="144" t="s">
        <v>188</v>
      </c>
      <c r="D6" s="145">
        <f>D5/12</f>
        <v>646743</v>
      </c>
      <c r="E6" s="146"/>
      <c r="F6" s="43"/>
      <c r="G6" s="43"/>
      <c r="H6" s="43"/>
      <c r="I6" s="43"/>
      <c r="J6" s="43"/>
      <c r="K6" s="43"/>
      <c r="L6" s="43"/>
      <c r="M6" s="43"/>
      <c r="N6" s="43"/>
      <c r="O6" s="43"/>
      <c r="P6" s="43"/>
      <c r="Q6" s="43"/>
      <c r="R6" s="43"/>
      <c r="S6" s="43"/>
      <c r="T6" s="43"/>
      <c r="U6" s="43"/>
      <c r="V6" s="43"/>
      <c r="W6" s="43"/>
      <c r="X6" s="43"/>
      <c r="Y6" s="43"/>
    </row>
    <row r="7">
      <c r="A7" s="138"/>
      <c r="B7" s="49"/>
      <c r="C7" s="144" t="s">
        <v>189</v>
      </c>
      <c r="D7" s="75">
        <f>'Balance Sheet 2022'!E2+'Balance Sheet 2022'!E3</f>
        <v>828992</v>
      </c>
      <c r="E7" s="146"/>
      <c r="F7" s="43"/>
      <c r="G7" s="43"/>
      <c r="H7" s="43"/>
      <c r="I7" s="43"/>
      <c r="J7" s="43"/>
      <c r="K7" s="43"/>
      <c r="L7" s="43"/>
      <c r="M7" s="43"/>
      <c r="N7" s="43"/>
      <c r="O7" s="43"/>
      <c r="P7" s="43"/>
      <c r="Q7" s="43"/>
      <c r="R7" s="43"/>
      <c r="S7" s="43"/>
      <c r="T7" s="43"/>
      <c r="U7" s="43"/>
      <c r="V7" s="43"/>
      <c r="W7" s="43"/>
      <c r="X7" s="43"/>
      <c r="Y7" s="43"/>
    </row>
    <row r="8">
      <c r="A8" s="138"/>
      <c r="B8" s="49"/>
      <c r="C8" s="147" t="s">
        <v>183</v>
      </c>
      <c r="D8" s="148">
        <f>D7/D6</f>
        <v>1.281795087</v>
      </c>
      <c r="E8" s="149" t="s">
        <v>190</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191</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192</v>
      </c>
      <c r="C11" s="144" t="s">
        <v>193</v>
      </c>
      <c r="D11" s="75">
        <f>'Balance Sheet 2022'!E30</f>
        <v>9210676</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194</v>
      </c>
      <c r="D12" s="75">
        <f>'Expenses 2022'!C40</f>
        <v>7803423</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195</v>
      </c>
      <c r="D13" s="145">
        <f>D12/12</f>
        <v>650285.25</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191</v>
      </c>
      <c r="D14" s="148">
        <f>D11/D13</f>
        <v>14.16405493</v>
      </c>
      <c r="E14" s="149" t="s">
        <v>190</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196</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197</v>
      </c>
      <c r="C17" s="144" t="s">
        <v>198</v>
      </c>
      <c r="D17" s="75">
        <f>sum('Balance Sheet 2022'!E13:E15)</f>
        <v>10337608</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194</v>
      </c>
      <c r="D18" s="75">
        <f>'Expenses 2022'!C40</f>
        <v>7803423</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195</v>
      </c>
      <c r="D19" s="145">
        <f>D18/12</f>
        <v>650285.25</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199</v>
      </c>
      <c r="D20" s="148">
        <f>D17/D19</f>
        <v>15.89703595</v>
      </c>
      <c r="E20" s="149" t="s">
        <v>190</v>
      </c>
      <c r="F20" s="43"/>
      <c r="G20" s="43"/>
      <c r="H20" s="43"/>
      <c r="I20" s="43"/>
      <c r="J20" s="43"/>
      <c r="K20" s="43"/>
      <c r="L20" s="43"/>
      <c r="M20" s="43"/>
      <c r="N20" s="43"/>
      <c r="O20" s="43"/>
      <c r="P20" s="43"/>
      <c r="Q20" s="43"/>
      <c r="R20" s="43"/>
      <c r="S20" s="43"/>
      <c r="T20" s="43"/>
      <c r="U20" s="43"/>
      <c r="V20" s="43"/>
      <c r="W20" s="43"/>
      <c r="X20" s="43"/>
      <c r="Y20" s="43"/>
    </row>
    <row r="21">
      <c r="A21" s="138"/>
      <c r="B21" s="49"/>
      <c r="C21" s="153" t="s">
        <v>200</v>
      </c>
      <c r="D21" s="154">
        <f>D20+D8</f>
        <v>17.17883104</v>
      </c>
      <c r="E21" s="155" t="s">
        <v>190</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201</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202</v>
      </c>
      <c r="C24" s="159"/>
      <c r="D24" s="160">
        <f>max('Revenues 2022'!E2:E7,'Revenues 2022'!F10:F15)</f>
        <v>10097111</v>
      </c>
      <c r="E24" s="161" t="s">
        <v>203</v>
      </c>
      <c r="F24" s="43"/>
      <c r="G24" s="43"/>
      <c r="H24" s="43"/>
      <c r="I24" s="43"/>
      <c r="J24" s="43"/>
      <c r="K24" s="43"/>
      <c r="L24" s="43"/>
      <c r="M24" s="43"/>
      <c r="N24" s="43"/>
      <c r="O24" s="43"/>
      <c r="P24" s="43"/>
      <c r="Q24" s="43"/>
      <c r="R24" s="43"/>
      <c r="S24" s="43"/>
      <c r="T24" s="43"/>
      <c r="U24" s="43"/>
      <c r="V24" s="43"/>
      <c r="W24" s="43"/>
      <c r="X24" s="43"/>
      <c r="Y24" s="43"/>
    </row>
    <row r="25">
      <c r="A25" s="138"/>
      <c r="B25" s="49"/>
      <c r="C25" s="144" t="s">
        <v>204</v>
      </c>
      <c r="D25" s="145">
        <f>'Revenues 2022'!F44</f>
        <v>11119249</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201</v>
      </c>
      <c r="D26" s="162">
        <f>D24/D25</f>
        <v>0.9080749069</v>
      </c>
      <c r="E26" s="149" t="s">
        <v>205</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206</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207</v>
      </c>
      <c r="C29" s="144" t="s">
        <v>208</v>
      </c>
      <c r="D29" s="75">
        <f>SUM('Expenses 2022'!C7:C9)</f>
        <v>3744635</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209</v>
      </c>
      <c r="D30" s="75">
        <f>SUM('Expenses 2022'!C10:C12)</f>
        <v>889565</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210</v>
      </c>
      <c r="D31" s="75">
        <f>sum(D29:D30)</f>
        <v>4634200</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185</v>
      </c>
      <c r="D32" s="75">
        <f>'Expenses 2022'!C40</f>
        <v>7803423</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211</v>
      </c>
      <c r="D33" s="162">
        <f>D31/D32</f>
        <v>0.5938675886</v>
      </c>
      <c r="E33" s="149" t="s">
        <v>212</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213</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214</v>
      </c>
      <c r="C36" s="144" t="s">
        <v>215</v>
      </c>
      <c r="D36" s="75">
        <f>SUM('Expenses 2022'!C10:C11)</f>
        <v>565568</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208</v>
      </c>
      <c r="D37" s="75">
        <f>SUM('Expenses 2022'!C7:C9)</f>
        <v>3744635</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213</v>
      </c>
      <c r="D38" s="162">
        <f>D36/D37</f>
        <v>0.1510342129</v>
      </c>
      <c r="E38" s="149" t="s">
        <v>216</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217</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218</v>
      </c>
      <c r="C41" s="147" t="s">
        <v>219</v>
      </c>
      <c r="D41" s="75">
        <f>'Expenses 2022'!D40</f>
        <v>6350986</v>
      </c>
      <c r="E41" s="164">
        <f t="shared" ref="E41:E44" si="1">D41/$D$44</f>
        <v>0.8138718098</v>
      </c>
      <c r="F41" s="43"/>
      <c r="G41" s="43"/>
      <c r="H41" s="43"/>
      <c r="I41" s="43"/>
      <c r="J41" s="43"/>
      <c r="K41" s="43"/>
      <c r="L41" s="43"/>
      <c r="M41" s="43"/>
      <c r="N41" s="43"/>
      <c r="O41" s="43"/>
      <c r="P41" s="43"/>
      <c r="Q41" s="43"/>
      <c r="R41" s="43"/>
      <c r="S41" s="43"/>
      <c r="T41" s="43"/>
      <c r="U41" s="43"/>
      <c r="V41" s="43"/>
      <c r="W41" s="43"/>
      <c r="X41" s="43"/>
      <c r="Y41" s="43"/>
    </row>
    <row r="42">
      <c r="A42" s="138"/>
      <c r="B42" s="49"/>
      <c r="C42" s="147" t="s">
        <v>220</v>
      </c>
      <c r="D42" s="145">
        <f>'Expenses 2022'!E40</f>
        <v>574352</v>
      </c>
      <c r="E42" s="164">
        <f t="shared" si="1"/>
        <v>0.07360257159</v>
      </c>
      <c r="F42" s="43"/>
      <c r="G42" s="43"/>
      <c r="H42" s="43"/>
      <c r="I42" s="43"/>
      <c r="J42" s="43"/>
      <c r="K42" s="43"/>
      <c r="L42" s="43"/>
      <c r="M42" s="43"/>
      <c r="N42" s="43"/>
      <c r="O42" s="43"/>
      <c r="P42" s="43"/>
      <c r="Q42" s="43"/>
      <c r="R42" s="43"/>
      <c r="S42" s="43"/>
      <c r="T42" s="43"/>
      <c r="U42" s="43"/>
      <c r="V42" s="43"/>
      <c r="W42" s="43"/>
      <c r="X42" s="43"/>
      <c r="Y42" s="43"/>
    </row>
    <row r="43">
      <c r="A43" s="138"/>
      <c r="B43" s="49"/>
      <c r="C43" s="147" t="s">
        <v>221</v>
      </c>
      <c r="D43" s="145">
        <f>'Expenses 2022'!F40</f>
        <v>878085</v>
      </c>
      <c r="E43" s="164">
        <f t="shared" si="1"/>
        <v>0.1125256186</v>
      </c>
      <c r="F43" s="43"/>
      <c r="G43" s="43"/>
      <c r="H43" s="43"/>
      <c r="I43" s="43"/>
      <c r="J43" s="43"/>
      <c r="K43" s="43"/>
      <c r="L43" s="43"/>
      <c r="M43" s="43"/>
      <c r="N43" s="43"/>
      <c r="O43" s="43"/>
      <c r="P43" s="43"/>
      <c r="Q43" s="43"/>
      <c r="R43" s="43"/>
      <c r="S43" s="43"/>
      <c r="T43" s="43"/>
      <c r="U43" s="43"/>
      <c r="V43" s="43"/>
      <c r="W43" s="43"/>
      <c r="X43" s="43"/>
      <c r="Y43" s="43"/>
    </row>
    <row r="44">
      <c r="A44" s="138"/>
      <c r="B44" s="49"/>
      <c r="C44" s="144" t="s">
        <v>185</v>
      </c>
      <c r="D44" s="145">
        <f>sum(D41:D43)</f>
        <v>7803423</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222</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223</v>
      </c>
      <c r="C47" s="144" t="s">
        <v>224</v>
      </c>
      <c r="D47" s="145">
        <f>'Revenues 2022'!F9</f>
        <v>10158403</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225</v>
      </c>
      <c r="D48" s="145">
        <f>'Expenses 2022'!F40</f>
        <v>878085</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226</v>
      </c>
      <c r="D49" s="165">
        <f>if(D48=0, "$0",D47/D48)</f>
        <v>11.56881509</v>
      </c>
      <c r="E49" s="149" t="s">
        <v>227</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228</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229</v>
      </c>
      <c r="C52" s="144" t="s">
        <v>230</v>
      </c>
      <c r="D52" s="145">
        <f>sum('Balance Sheet 2022'!E2:E10)</f>
        <v>4968965</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231</v>
      </c>
      <c r="D53" s="145">
        <f>sum('Balance Sheet 2022'!E19:E22)</f>
        <v>737575</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232</v>
      </c>
      <c r="D54" s="167">
        <f>D52/D53</f>
        <v>6.736894553</v>
      </c>
      <c r="E54" s="149" t="s">
        <v>233</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234</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235</v>
      </c>
      <c r="C57" s="144" t="s">
        <v>236</v>
      </c>
      <c r="D57" s="145">
        <f>sum('Balance Sheet 2022'!E25:E26)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237</v>
      </c>
      <c r="D58" s="145">
        <f>'Balance Sheet 2022'!E18</f>
        <v>16441468</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238</v>
      </c>
      <c r="D59" s="168">
        <f>D57/D58</f>
        <v>0</v>
      </c>
      <c r="E59" s="149" t="s">
        <v>239</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ACTIVE MINDS</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112076.0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125000.0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5292692.0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5529768</v>
      </c>
      <c r="G9" s="58"/>
      <c r="H9" s="58"/>
      <c r="I9" s="58"/>
      <c r="J9" s="58"/>
      <c r="K9" s="58"/>
      <c r="L9" s="58"/>
      <c r="M9" s="58"/>
      <c r="N9" s="58"/>
      <c r="O9" s="58"/>
      <c r="P9" s="58"/>
      <c r="Q9" s="58"/>
      <c r="R9" s="58"/>
      <c r="S9" s="58"/>
      <c r="T9" s="58"/>
      <c r="U9" s="58"/>
      <c r="V9" s="58"/>
      <c r="W9" s="58"/>
      <c r="X9" s="58"/>
      <c r="Y9" s="58"/>
      <c r="Z9" s="58"/>
    </row>
    <row r="10">
      <c r="A10" s="44" t="s">
        <v>62</v>
      </c>
      <c r="B10" s="59" t="s">
        <v>63</v>
      </c>
      <c r="C10" s="60" t="s">
        <v>240</v>
      </c>
      <c r="D10" s="15"/>
      <c r="E10" s="15"/>
      <c r="F10" s="48">
        <v>292750.0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163000.0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t="s">
        <v>241</v>
      </c>
      <c r="D12" s="61"/>
      <c r="E12" s="61"/>
      <c r="F12" s="62">
        <v>23924.0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t="s">
        <v>242</v>
      </c>
      <c r="D13" s="61"/>
      <c r="E13" s="61"/>
      <c r="F13" s="62">
        <v>59953.0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68</v>
      </c>
      <c r="D16" s="57"/>
      <c r="E16" s="57"/>
      <c r="F16" s="57">
        <f>sum(F10:F15)</f>
        <v>539627</v>
      </c>
      <c r="G16" s="58"/>
      <c r="H16" s="58"/>
      <c r="I16" s="58"/>
      <c r="J16" s="58"/>
      <c r="K16" s="58"/>
      <c r="L16" s="58"/>
      <c r="M16" s="58"/>
      <c r="N16" s="58"/>
      <c r="O16" s="58"/>
      <c r="P16" s="58"/>
      <c r="Q16" s="58"/>
      <c r="R16" s="58"/>
      <c r="S16" s="58"/>
      <c r="T16" s="58"/>
      <c r="U16" s="58"/>
      <c r="V16" s="58"/>
      <c r="W16" s="58"/>
      <c r="X16" s="58"/>
      <c r="Y16" s="58"/>
      <c r="Z16" s="58"/>
    </row>
    <row r="17">
      <c r="A17" s="65" t="s">
        <v>69</v>
      </c>
      <c r="B17" s="66">
        <v>3.0</v>
      </c>
      <c r="C17" s="67" t="s">
        <v>70</v>
      </c>
      <c r="D17" s="61"/>
      <c r="E17" s="61"/>
      <c r="F17" s="62">
        <v>422192.0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71</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72</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73</v>
      </c>
      <c r="E20" s="73" t="s">
        <v>74</v>
      </c>
      <c r="F20" s="74"/>
      <c r="G20" s="43"/>
      <c r="H20" s="43"/>
      <c r="I20" s="43"/>
      <c r="J20" s="43"/>
      <c r="K20" s="43"/>
      <c r="L20" s="43"/>
      <c r="M20" s="43"/>
      <c r="N20" s="43"/>
      <c r="O20" s="43"/>
      <c r="P20" s="43"/>
      <c r="Q20" s="43"/>
      <c r="R20" s="43"/>
      <c r="S20" s="43"/>
      <c r="T20" s="43"/>
      <c r="U20" s="43"/>
      <c r="V20" s="43"/>
      <c r="W20" s="43"/>
      <c r="X20" s="43"/>
      <c r="Y20" s="43"/>
      <c r="Z20" s="43"/>
    </row>
    <row r="21">
      <c r="A21" s="49"/>
      <c r="B21" s="59" t="s">
        <v>75</v>
      </c>
      <c r="C21" s="46" t="s">
        <v>76</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77</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78</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79</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80</v>
      </c>
      <c r="E25" s="73" t="s">
        <v>81</v>
      </c>
      <c r="F25" s="74"/>
      <c r="G25" s="76"/>
      <c r="H25" s="43"/>
      <c r="I25" s="43"/>
      <c r="J25" s="43"/>
      <c r="K25" s="43"/>
      <c r="L25" s="43"/>
      <c r="M25" s="43"/>
      <c r="N25" s="43"/>
      <c r="O25" s="43"/>
      <c r="P25" s="43"/>
      <c r="Q25" s="43"/>
      <c r="R25" s="43"/>
      <c r="S25" s="43"/>
      <c r="T25" s="43"/>
      <c r="U25" s="43"/>
      <c r="V25" s="43"/>
      <c r="W25" s="43"/>
      <c r="X25" s="43"/>
      <c r="Y25" s="43"/>
      <c r="Z25" s="43"/>
    </row>
    <row r="26">
      <c r="A26" s="49"/>
      <c r="B26" s="45" t="s">
        <v>82</v>
      </c>
      <c r="C26" s="77" t="s">
        <v>243</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84</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85</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86</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87</v>
      </c>
      <c r="C30" s="51" t="s">
        <v>88</v>
      </c>
      <c r="D30" s="51"/>
      <c r="E30" s="48">
        <v>230437.0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89</v>
      </c>
      <c r="D31" s="74"/>
      <c r="E31" s="48">
        <v>128301.0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90</v>
      </c>
      <c r="D32" s="78"/>
      <c r="E32" s="79"/>
      <c r="F32" s="57">
        <f>E30-E31</f>
        <v>102136</v>
      </c>
      <c r="G32" s="43"/>
      <c r="H32" s="43"/>
      <c r="I32" s="43"/>
      <c r="J32" s="43"/>
      <c r="K32" s="43"/>
      <c r="L32" s="43"/>
      <c r="M32" s="43"/>
      <c r="N32" s="43"/>
      <c r="O32" s="43"/>
      <c r="P32" s="43"/>
      <c r="Q32" s="43"/>
      <c r="R32" s="43"/>
      <c r="S32" s="43"/>
      <c r="T32" s="43"/>
      <c r="U32" s="43"/>
      <c r="V32" s="43"/>
      <c r="W32" s="43"/>
      <c r="X32" s="43"/>
      <c r="Y32" s="43"/>
      <c r="Z32" s="43"/>
    </row>
    <row r="33">
      <c r="A33" s="49"/>
      <c r="B33" s="80" t="s">
        <v>91</v>
      </c>
      <c r="C33" s="51" t="s">
        <v>92</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93</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94</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95</v>
      </c>
      <c r="C36" s="51" t="s">
        <v>96</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97</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98</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99</v>
      </c>
      <c r="C39" s="83" t="s">
        <v>244</v>
      </c>
      <c r="D39" s="74"/>
      <c r="E39" s="48">
        <v>34975.0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68</v>
      </c>
      <c r="D43" s="79"/>
      <c r="E43" s="79"/>
      <c r="F43" s="57">
        <f>sum(E39:E42)</f>
        <v>34975</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102</v>
      </c>
      <c r="D44" s="88"/>
      <c r="E44" s="88"/>
      <c r="F44" s="89">
        <f>sum(F16:F43)+F9</f>
        <v>6628698</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ACTIVE MINDS</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103</v>
      </c>
      <c r="D2" s="42" t="s">
        <v>104</v>
      </c>
      <c r="E2" s="42" t="s">
        <v>105</v>
      </c>
      <c r="F2" s="42" t="s">
        <v>106</v>
      </c>
      <c r="G2" s="43"/>
      <c r="H2" s="43"/>
      <c r="I2" s="43"/>
      <c r="J2" s="43"/>
      <c r="K2" s="43"/>
      <c r="L2" s="43"/>
      <c r="M2" s="43"/>
      <c r="N2" s="43"/>
      <c r="O2" s="43"/>
      <c r="P2" s="43"/>
      <c r="Q2" s="43"/>
      <c r="R2" s="43"/>
      <c r="S2" s="43"/>
      <c r="T2" s="43"/>
      <c r="U2" s="43"/>
      <c r="V2" s="43"/>
      <c r="W2" s="43"/>
      <c r="X2" s="43"/>
      <c r="Y2" s="43"/>
      <c r="Z2" s="43"/>
    </row>
    <row r="3">
      <c r="A3" s="80">
        <v>1.0</v>
      </c>
      <c r="B3" s="96" t="s">
        <v>107</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108</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109</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110</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111</v>
      </c>
      <c r="C7" s="98">
        <f t="shared" si="1"/>
        <v>1027269</v>
      </c>
      <c r="D7" s="99">
        <v>772272.0</v>
      </c>
      <c r="E7" s="99">
        <v>86734.0</v>
      </c>
      <c r="F7" s="99">
        <v>168263.0</v>
      </c>
      <c r="G7" s="43"/>
      <c r="H7" s="43"/>
      <c r="I7" s="43"/>
      <c r="J7" s="43"/>
      <c r="K7" s="43"/>
      <c r="L7" s="43"/>
      <c r="M7" s="43"/>
      <c r="N7" s="43"/>
      <c r="O7" s="43"/>
      <c r="P7" s="43"/>
      <c r="Q7" s="43"/>
      <c r="R7" s="43"/>
      <c r="S7" s="43"/>
      <c r="T7" s="43"/>
      <c r="U7" s="43"/>
      <c r="V7" s="43"/>
      <c r="W7" s="43"/>
      <c r="X7" s="43"/>
      <c r="Y7" s="43"/>
      <c r="Z7" s="43"/>
    </row>
    <row r="8">
      <c r="A8" s="80">
        <v>6.0</v>
      </c>
      <c r="B8" s="96" t="s">
        <v>112</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113</v>
      </c>
      <c r="C9" s="98">
        <f t="shared" si="1"/>
        <v>4043340</v>
      </c>
      <c r="D9" s="99">
        <v>3332734.0</v>
      </c>
      <c r="E9" s="99">
        <v>75874.0</v>
      </c>
      <c r="F9" s="99">
        <v>634732.0</v>
      </c>
      <c r="G9" s="43"/>
      <c r="H9" s="43"/>
      <c r="I9" s="43"/>
      <c r="J9" s="43"/>
      <c r="K9" s="43"/>
      <c r="L9" s="43"/>
      <c r="M9" s="43"/>
      <c r="N9" s="43"/>
      <c r="O9" s="43"/>
      <c r="P9" s="43"/>
      <c r="Q9" s="43"/>
      <c r="R9" s="43"/>
      <c r="S9" s="43"/>
      <c r="T9" s="43"/>
      <c r="U9" s="43"/>
      <c r="V9" s="43"/>
      <c r="W9" s="43"/>
      <c r="X9" s="43"/>
      <c r="Y9" s="43"/>
      <c r="Z9" s="43"/>
    </row>
    <row r="10">
      <c r="A10" s="80">
        <v>8.0</v>
      </c>
      <c r="B10" s="96" t="s">
        <v>114</v>
      </c>
      <c r="C10" s="98">
        <f t="shared" si="1"/>
        <v>98962</v>
      </c>
      <c r="D10" s="99">
        <v>79323.0</v>
      </c>
      <c r="E10" s="99">
        <v>6874.0</v>
      </c>
      <c r="F10" s="99">
        <v>12765.0</v>
      </c>
      <c r="G10" s="43"/>
      <c r="H10" s="43"/>
      <c r="I10" s="43"/>
      <c r="J10" s="43"/>
      <c r="K10" s="43"/>
      <c r="L10" s="43"/>
      <c r="M10" s="43"/>
      <c r="N10" s="43"/>
      <c r="O10" s="43"/>
      <c r="P10" s="43"/>
      <c r="Q10" s="43"/>
      <c r="R10" s="43"/>
      <c r="S10" s="43"/>
      <c r="T10" s="43"/>
      <c r="U10" s="43"/>
      <c r="V10" s="43"/>
      <c r="W10" s="43"/>
      <c r="X10" s="43"/>
      <c r="Y10" s="43"/>
      <c r="Z10" s="43"/>
    </row>
    <row r="11">
      <c r="A11" s="45">
        <v>9.0</v>
      </c>
      <c r="B11" s="46" t="s">
        <v>115</v>
      </c>
      <c r="C11" s="98">
        <f t="shared" si="1"/>
        <v>516821</v>
      </c>
      <c r="D11" s="99">
        <v>411520.0</v>
      </c>
      <c r="E11" s="99">
        <v>40547.0</v>
      </c>
      <c r="F11" s="99">
        <v>64754.0</v>
      </c>
      <c r="G11" s="43"/>
      <c r="H11" s="43"/>
      <c r="I11" s="43"/>
      <c r="J11" s="43"/>
      <c r="K11" s="43"/>
      <c r="L11" s="43"/>
      <c r="M11" s="43"/>
      <c r="N11" s="43"/>
      <c r="O11" s="43"/>
      <c r="P11" s="43"/>
      <c r="Q11" s="43"/>
      <c r="R11" s="43"/>
      <c r="S11" s="43"/>
      <c r="T11" s="43"/>
      <c r="U11" s="43"/>
      <c r="V11" s="43"/>
      <c r="W11" s="43"/>
      <c r="X11" s="43"/>
      <c r="Y11" s="43"/>
      <c r="Z11" s="43"/>
    </row>
    <row r="12">
      <c r="A12" s="45">
        <v>10.0</v>
      </c>
      <c r="B12" s="46" t="s">
        <v>116</v>
      </c>
      <c r="C12" s="98">
        <f t="shared" si="1"/>
        <v>379496</v>
      </c>
      <c r="D12" s="99">
        <v>304296.0</v>
      </c>
      <c r="E12" s="99">
        <v>26320.0</v>
      </c>
      <c r="F12" s="99">
        <v>48880.0</v>
      </c>
      <c r="G12" s="43"/>
      <c r="H12" s="43"/>
      <c r="I12" s="43"/>
      <c r="J12" s="43"/>
      <c r="K12" s="43"/>
      <c r="L12" s="43"/>
      <c r="M12" s="43"/>
      <c r="N12" s="43"/>
      <c r="O12" s="43"/>
      <c r="P12" s="43"/>
      <c r="Q12" s="43"/>
      <c r="R12" s="43"/>
      <c r="S12" s="43"/>
      <c r="T12" s="43"/>
      <c r="U12" s="43"/>
      <c r="V12" s="43"/>
      <c r="W12" s="43"/>
      <c r="X12" s="43"/>
      <c r="Y12" s="43"/>
      <c r="Z12" s="43"/>
    </row>
    <row r="13">
      <c r="A13" s="45">
        <v>11.0</v>
      </c>
      <c r="B13" s="46" t="s">
        <v>117</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118</v>
      </c>
      <c r="B14" s="46" t="s">
        <v>119</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120</v>
      </c>
      <c r="C15" s="98">
        <f t="shared" si="1"/>
        <v>128049</v>
      </c>
      <c r="D15" s="99">
        <v>91862.0</v>
      </c>
      <c r="E15" s="99">
        <v>30156.0</v>
      </c>
      <c r="F15" s="99">
        <v>6031.0</v>
      </c>
      <c r="G15" s="43"/>
      <c r="H15" s="43"/>
      <c r="I15" s="43"/>
      <c r="J15" s="43"/>
      <c r="K15" s="43"/>
      <c r="L15" s="43"/>
      <c r="M15" s="43"/>
      <c r="N15" s="43"/>
      <c r="O15" s="43"/>
      <c r="P15" s="43"/>
      <c r="Q15" s="43"/>
      <c r="R15" s="43"/>
      <c r="S15" s="43"/>
      <c r="T15" s="43"/>
      <c r="U15" s="43"/>
      <c r="V15" s="43"/>
      <c r="W15" s="43"/>
      <c r="X15" s="43"/>
      <c r="Y15" s="43"/>
      <c r="Z15" s="43"/>
    </row>
    <row r="16">
      <c r="A16" s="45" t="s">
        <v>50</v>
      </c>
      <c r="B16" s="46" t="s">
        <v>121</v>
      </c>
      <c r="C16" s="98">
        <f t="shared" si="1"/>
        <v>73837</v>
      </c>
      <c r="D16" s="99">
        <v>0.0</v>
      </c>
      <c r="E16" s="99">
        <v>73837.0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122</v>
      </c>
      <c r="C17" s="98">
        <f t="shared" si="1"/>
        <v>120000</v>
      </c>
      <c r="D17" s="99">
        <v>120000.0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123</v>
      </c>
      <c r="C18" s="98">
        <f t="shared" si="1"/>
        <v>36000</v>
      </c>
      <c r="D18" s="99">
        <v>0.0</v>
      </c>
      <c r="E18" s="99">
        <v>0.0</v>
      </c>
      <c r="F18" s="99">
        <v>36000.0</v>
      </c>
      <c r="G18" s="43"/>
      <c r="H18" s="43"/>
      <c r="I18" s="43"/>
      <c r="J18" s="43"/>
      <c r="K18" s="43"/>
      <c r="L18" s="43"/>
      <c r="M18" s="43"/>
      <c r="N18" s="43"/>
      <c r="O18" s="43"/>
      <c r="P18" s="43"/>
      <c r="Q18" s="43"/>
      <c r="R18" s="43"/>
      <c r="S18" s="43"/>
      <c r="T18" s="43"/>
      <c r="U18" s="43"/>
      <c r="V18" s="43"/>
      <c r="W18" s="43"/>
      <c r="X18" s="43"/>
      <c r="Y18" s="43"/>
      <c r="Z18" s="43"/>
    </row>
    <row r="19">
      <c r="A19" s="45" t="s">
        <v>56</v>
      </c>
      <c r="B19" s="46" t="s">
        <v>124</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125</v>
      </c>
      <c r="C20" s="98">
        <f t="shared" si="1"/>
        <v>639072</v>
      </c>
      <c r="D20" s="99">
        <v>507778.0</v>
      </c>
      <c r="E20" s="99">
        <v>108585.0</v>
      </c>
      <c r="F20" s="99">
        <v>22709.0</v>
      </c>
      <c r="G20" s="43"/>
      <c r="H20" s="43"/>
      <c r="I20" s="43"/>
      <c r="J20" s="43"/>
      <c r="K20" s="43"/>
      <c r="L20" s="43"/>
      <c r="M20" s="43"/>
      <c r="N20" s="43"/>
      <c r="O20" s="43"/>
      <c r="P20" s="43"/>
      <c r="Q20" s="43"/>
      <c r="R20" s="43"/>
      <c r="S20" s="43"/>
      <c r="T20" s="43"/>
      <c r="U20" s="43"/>
      <c r="V20" s="43"/>
      <c r="W20" s="43"/>
      <c r="X20" s="43"/>
      <c r="Y20" s="43"/>
      <c r="Z20" s="43"/>
    </row>
    <row r="21">
      <c r="A21" s="45">
        <v>12.0</v>
      </c>
      <c r="B21" s="46" t="s">
        <v>126</v>
      </c>
      <c r="C21" s="98">
        <f t="shared" si="1"/>
        <v>357481</v>
      </c>
      <c r="D21" s="99">
        <v>349184.0</v>
      </c>
      <c r="E21" s="99">
        <v>1670.0</v>
      </c>
      <c r="F21" s="99">
        <v>6627.0</v>
      </c>
      <c r="G21" s="43"/>
      <c r="H21" s="43"/>
      <c r="I21" s="43"/>
      <c r="J21" s="43"/>
      <c r="K21" s="43"/>
      <c r="L21" s="43"/>
      <c r="M21" s="43"/>
      <c r="N21" s="43"/>
      <c r="O21" s="43"/>
      <c r="P21" s="43"/>
      <c r="Q21" s="43"/>
      <c r="R21" s="43"/>
      <c r="S21" s="43"/>
      <c r="T21" s="43"/>
      <c r="U21" s="43"/>
      <c r="V21" s="43"/>
      <c r="W21" s="43"/>
      <c r="X21" s="43"/>
      <c r="Y21" s="43"/>
      <c r="Z21" s="43"/>
    </row>
    <row r="22">
      <c r="A22" s="45">
        <v>13.0</v>
      </c>
      <c r="B22" s="46" t="s">
        <v>127</v>
      </c>
      <c r="C22" s="98">
        <f t="shared" si="1"/>
        <v>191175</v>
      </c>
      <c r="D22" s="99">
        <v>147957.0</v>
      </c>
      <c r="E22" s="99">
        <v>10323.0</v>
      </c>
      <c r="F22" s="99">
        <v>32895.0</v>
      </c>
      <c r="G22" s="43"/>
      <c r="H22" s="43"/>
      <c r="I22" s="43"/>
      <c r="J22" s="43"/>
      <c r="K22" s="43"/>
      <c r="L22" s="43"/>
      <c r="M22" s="43"/>
      <c r="N22" s="43"/>
      <c r="O22" s="43"/>
      <c r="P22" s="43"/>
      <c r="Q22" s="43"/>
      <c r="R22" s="43"/>
      <c r="S22" s="43"/>
      <c r="T22" s="43"/>
      <c r="U22" s="43"/>
      <c r="V22" s="43"/>
      <c r="W22" s="43"/>
      <c r="X22" s="43"/>
      <c r="Y22" s="43"/>
      <c r="Z22" s="43"/>
    </row>
    <row r="23">
      <c r="A23" s="45">
        <v>14.0</v>
      </c>
      <c r="B23" s="46" t="s">
        <v>128</v>
      </c>
      <c r="C23" s="98">
        <f t="shared" si="1"/>
        <v>103350</v>
      </c>
      <c r="D23" s="99">
        <v>82850.0</v>
      </c>
      <c r="E23" s="99">
        <v>7175.0</v>
      </c>
      <c r="F23" s="99">
        <v>13325.0</v>
      </c>
      <c r="G23" s="43"/>
      <c r="H23" s="43"/>
      <c r="I23" s="43"/>
      <c r="J23" s="43"/>
      <c r="K23" s="43"/>
      <c r="L23" s="43"/>
      <c r="M23" s="43"/>
      <c r="N23" s="43"/>
      <c r="O23" s="43"/>
      <c r="P23" s="43"/>
      <c r="Q23" s="43"/>
      <c r="R23" s="43"/>
      <c r="S23" s="43"/>
      <c r="T23" s="43"/>
      <c r="U23" s="43"/>
      <c r="V23" s="43"/>
      <c r="W23" s="43"/>
      <c r="X23" s="43"/>
      <c r="Y23" s="43"/>
      <c r="Z23" s="43"/>
    </row>
    <row r="24">
      <c r="A24" s="45">
        <v>15.0</v>
      </c>
      <c r="B24" s="46" t="s">
        <v>72</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129</v>
      </c>
      <c r="C25" s="98">
        <f t="shared" si="1"/>
        <v>200100</v>
      </c>
      <c r="D25" s="99">
        <v>160080.0</v>
      </c>
      <c r="E25" s="99">
        <v>14007.0</v>
      </c>
      <c r="F25" s="99">
        <v>26013.0</v>
      </c>
      <c r="G25" s="43"/>
      <c r="H25" s="43"/>
      <c r="I25" s="43"/>
      <c r="J25" s="43"/>
      <c r="K25" s="43"/>
      <c r="L25" s="43"/>
      <c r="M25" s="43"/>
      <c r="N25" s="43"/>
      <c r="O25" s="43"/>
      <c r="P25" s="43"/>
      <c r="Q25" s="43"/>
      <c r="R25" s="43"/>
      <c r="S25" s="43"/>
      <c r="T25" s="43"/>
      <c r="U25" s="43"/>
      <c r="V25" s="43"/>
      <c r="W25" s="43"/>
      <c r="X25" s="43"/>
      <c r="Y25" s="43"/>
      <c r="Z25" s="43"/>
    </row>
    <row r="26">
      <c r="A26" s="45">
        <v>17.0</v>
      </c>
      <c r="B26" s="46" t="s">
        <v>130</v>
      </c>
      <c r="C26" s="98">
        <f t="shared" si="1"/>
        <v>156871</v>
      </c>
      <c r="D26" s="99">
        <v>151679.0</v>
      </c>
      <c r="E26" s="99">
        <v>563.0</v>
      </c>
      <c r="F26" s="99">
        <v>4629.0</v>
      </c>
      <c r="G26" s="43"/>
      <c r="H26" s="43"/>
      <c r="I26" s="43"/>
      <c r="J26" s="43"/>
      <c r="K26" s="43"/>
      <c r="L26" s="43"/>
      <c r="M26" s="43"/>
      <c r="N26" s="43"/>
      <c r="O26" s="43"/>
      <c r="P26" s="43"/>
      <c r="Q26" s="43"/>
      <c r="R26" s="43"/>
      <c r="S26" s="43"/>
      <c r="T26" s="43"/>
      <c r="U26" s="43"/>
      <c r="V26" s="43"/>
      <c r="W26" s="43"/>
      <c r="X26" s="43"/>
      <c r="Y26" s="43"/>
      <c r="Z26" s="43"/>
    </row>
    <row r="27">
      <c r="A27" s="80">
        <v>18.0</v>
      </c>
      <c r="B27" s="96" t="s">
        <v>131</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132</v>
      </c>
      <c r="C28" s="98">
        <f t="shared" si="1"/>
        <v>874352</v>
      </c>
      <c r="D28" s="99">
        <v>867696.0</v>
      </c>
      <c r="E28" s="99">
        <v>0.0</v>
      </c>
      <c r="F28" s="99">
        <v>6656.0</v>
      </c>
      <c r="G28" s="43"/>
      <c r="H28" s="43"/>
      <c r="I28" s="43"/>
      <c r="J28" s="43"/>
      <c r="K28" s="43"/>
      <c r="L28" s="43"/>
      <c r="M28" s="43"/>
      <c r="N28" s="43"/>
      <c r="O28" s="43"/>
      <c r="P28" s="43"/>
      <c r="Q28" s="43"/>
      <c r="R28" s="43"/>
      <c r="S28" s="43"/>
      <c r="T28" s="43"/>
      <c r="U28" s="43"/>
      <c r="V28" s="43"/>
      <c r="W28" s="43"/>
      <c r="X28" s="43"/>
      <c r="Y28" s="43"/>
      <c r="Z28" s="43"/>
    </row>
    <row r="29">
      <c r="A29" s="45">
        <v>20.0</v>
      </c>
      <c r="B29" s="46" t="s">
        <v>133</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134</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135</v>
      </c>
      <c r="C31" s="98">
        <f t="shared" si="1"/>
        <v>38159</v>
      </c>
      <c r="D31" s="99">
        <v>0.0</v>
      </c>
      <c r="E31" s="99">
        <v>38159.0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136</v>
      </c>
      <c r="C32" s="98">
        <f t="shared" si="1"/>
        <v>0</v>
      </c>
      <c r="D32" s="99">
        <v>0.0</v>
      </c>
      <c r="E32" s="99">
        <v>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137</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118</v>
      </c>
      <c r="B34" s="46" t="s">
        <v>139</v>
      </c>
      <c r="C34" s="98">
        <f t="shared" si="1"/>
        <v>50897</v>
      </c>
      <c r="D34" s="99">
        <v>50897.0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138</v>
      </c>
      <c r="C35" s="98">
        <f t="shared" si="1"/>
        <v>27795</v>
      </c>
      <c r="D35" s="99">
        <v>20311.0</v>
      </c>
      <c r="E35" s="99">
        <v>1493.0</v>
      </c>
      <c r="F35" s="99">
        <v>5991.0</v>
      </c>
      <c r="G35" s="43"/>
      <c r="H35" s="43"/>
      <c r="I35" s="43"/>
      <c r="J35" s="43"/>
      <c r="K35" s="43"/>
      <c r="L35" s="43"/>
      <c r="M35" s="43"/>
      <c r="N35" s="43"/>
      <c r="O35" s="43"/>
      <c r="P35" s="43"/>
      <c r="Q35" s="43"/>
      <c r="R35" s="43"/>
      <c r="S35" s="43"/>
      <c r="T35" s="43"/>
      <c r="U35" s="43"/>
      <c r="V35" s="43"/>
      <c r="W35" s="43"/>
      <c r="X35" s="43"/>
      <c r="Y35" s="43"/>
      <c r="Z35" s="43"/>
    </row>
    <row r="36">
      <c r="A36" s="45" t="s">
        <v>50</v>
      </c>
      <c r="B36" s="102"/>
      <c r="C36" s="98">
        <f t="shared" si="1"/>
        <v>0</v>
      </c>
      <c r="D36" s="99">
        <v>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140</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141</v>
      </c>
      <c r="C40" s="103">
        <f t="shared" ref="C40:F40" si="2">sum(C3:C39)</f>
        <v>9063026</v>
      </c>
      <c r="D40" s="103">
        <f t="shared" si="2"/>
        <v>7450439</v>
      </c>
      <c r="E40" s="103">
        <f t="shared" si="2"/>
        <v>522317</v>
      </c>
      <c r="F40" s="103">
        <f t="shared" si="2"/>
        <v>1090270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ACTIVE MINDS</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142</v>
      </c>
      <c r="B2" s="45">
        <v>1.0</v>
      </c>
      <c r="C2" s="46" t="s">
        <v>143</v>
      </c>
      <c r="D2" s="110"/>
      <c r="E2" s="111">
        <v>1084568.0</v>
      </c>
      <c r="F2" s="43"/>
      <c r="G2" s="43"/>
      <c r="H2" s="43"/>
      <c r="I2" s="43"/>
      <c r="J2" s="43"/>
      <c r="K2" s="43"/>
      <c r="L2" s="43"/>
      <c r="M2" s="43"/>
      <c r="N2" s="43"/>
      <c r="O2" s="43"/>
      <c r="P2" s="43"/>
      <c r="Q2" s="43"/>
      <c r="R2" s="43"/>
      <c r="S2" s="43"/>
      <c r="T2" s="43"/>
      <c r="U2" s="43"/>
      <c r="V2" s="43"/>
      <c r="W2" s="43"/>
      <c r="X2" s="43"/>
      <c r="Y2" s="43"/>
      <c r="Z2" s="43"/>
    </row>
    <row r="3">
      <c r="A3" s="49"/>
      <c r="B3" s="45">
        <v>2.0</v>
      </c>
      <c r="C3" s="46" t="s">
        <v>144</v>
      </c>
      <c r="D3" s="112"/>
      <c r="E3" s="111">
        <v>0.0</v>
      </c>
      <c r="F3" s="43"/>
      <c r="G3" s="43"/>
      <c r="H3" s="43"/>
      <c r="I3" s="43"/>
      <c r="J3" s="43"/>
      <c r="K3" s="43"/>
      <c r="L3" s="43"/>
      <c r="M3" s="43"/>
      <c r="N3" s="43"/>
      <c r="O3" s="43"/>
      <c r="P3" s="43"/>
      <c r="Q3" s="43"/>
      <c r="R3" s="43"/>
      <c r="S3" s="43"/>
      <c r="T3" s="43"/>
      <c r="U3" s="43"/>
      <c r="V3" s="43"/>
      <c r="W3" s="43"/>
      <c r="X3" s="43"/>
      <c r="Y3" s="43"/>
      <c r="Z3" s="43"/>
    </row>
    <row r="4">
      <c r="A4" s="49"/>
      <c r="B4" s="45">
        <v>3.0</v>
      </c>
      <c r="C4" s="46" t="s">
        <v>145</v>
      </c>
      <c r="D4" s="110"/>
      <c r="E4" s="111">
        <v>1806471.0</v>
      </c>
      <c r="F4" s="43"/>
      <c r="G4" s="43"/>
      <c r="H4" s="43"/>
      <c r="I4" s="43"/>
      <c r="J4" s="43"/>
      <c r="K4" s="43"/>
      <c r="L4" s="43"/>
      <c r="M4" s="43"/>
      <c r="N4" s="43"/>
      <c r="O4" s="43"/>
      <c r="P4" s="43"/>
      <c r="Q4" s="43"/>
      <c r="R4" s="43"/>
      <c r="S4" s="43"/>
      <c r="T4" s="43"/>
      <c r="U4" s="43"/>
      <c r="V4" s="43"/>
      <c r="W4" s="43"/>
      <c r="X4" s="43"/>
      <c r="Y4" s="43"/>
      <c r="Z4" s="43"/>
    </row>
    <row r="5">
      <c r="A5" s="49"/>
      <c r="B5" s="45">
        <v>4.0</v>
      </c>
      <c r="C5" s="46" t="s">
        <v>146</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147</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148</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149</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150</v>
      </c>
      <c r="D9" s="112"/>
      <c r="E9" s="111">
        <v>48140.0</v>
      </c>
      <c r="F9" s="43"/>
      <c r="G9" s="43"/>
      <c r="H9" s="43"/>
      <c r="I9" s="43"/>
      <c r="J9" s="43"/>
      <c r="K9" s="43"/>
      <c r="L9" s="43"/>
      <c r="M9" s="43"/>
      <c r="N9" s="43"/>
      <c r="O9" s="43"/>
      <c r="P9" s="43"/>
      <c r="Q9" s="43"/>
      <c r="R9" s="43"/>
      <c r="S9" s="43"/>
      <c r="T9" s="43"/>
      <c r="U9" s="43"/>
      <c r="V9" s="43"/>
      <c r="W9" s="43"/>
      <c r="X9" s="43"/>
      <c r="Y9" s="43"/>
      <c r="Z9" s="43"/>
    </row>
    <row r="10">
      <c r="A10" s="49"/>
      <c r="B10" s="45">
        <v>9.0</v>
      </c>
      <c r="C10" s="46" t="s">
        <v>151</v>
      </c>
      <c r="D10" s="110"/>
      <c r="E10" s="111">
        <v>153022.0</v>
      </c>
      <c r="F10" s="43"/>
      <c r="G10" s="43"/>
      <c r="H10" s="43"/>
      <c r="I10" s="43"/>
      <c r="J10" s="43"/>
      <c r="K10" s="43"/>
      <c r="L10" s="43"/>
      <c r="M10" s="43"/>
      <c r="N10" s="43"/>
      <c r="O10" s="43"/>
      <c r="P10" s="43"/>
      <c r="Q10" s="43"/>
      <c r="R10" s="43"/>
      <c r="S10" s="43"/>
      <c r="T10" s="43"/>
      <c r="U10" s="43"/>
      <c r="V10" s="43"/>
      <c r="W10" s="43"/>
      <c r="X10" s="43"/>
      <c r="Y10" s="43"/>
      <c r="Z10" s="43"/>
    </row>
    <row r="11">
      <c r="A11" s="49"/>
      <c r="B11" s="45" t="s">
        <v>152</v>
      </c>
      <c r="C11" s="46" t="s">
        <v>153</v>
      </c>
      <c r="D11" s="111">
        <v>227743.0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154</v>
      </c>
      <c r="C12" s="46" t="s">
        <v>155</v>
      </c>
      <c r="D12" s="111">
        <v>125547.0</v>
      </c>
      <c r="E12" s="108">
        <f>D11-D12</f>
        <v>102196</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156</v>
      </c>
      <c r="D13" s="112"/>
      <c r="E13" s="111">
        <v>1.0303742E7</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157</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158</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159</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160</v>
      </c>
      <c r="D17" s="112"/>
      <c r="E17" s="111">
        <v>825730.0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161</v>
      </c>
      <c r="D18" s="113"/>
      <c r="E18" s="114">
        <f>sum(E2:E17)</f>
        <v>14323869</v>
      </c>
      <c r="F18" s="43"/>
      <c r="G18" s="43"/>
      <c r="H18" s="43"/>
      <c r="I18" s="43"/>
      <c r="J18" s="43"/>
      <c r="K18" s="43"/>
      <c r="L18" s="43"/>
      <c r="M18" s="43"/>
      <c r="N18" s="43"/>
      <c r="O18" s="43"/>
      <c r="P18" s="43"/>
      <c r="Q18" s="43"/>
      <c r="R18" s="43"/>
      <c r="S18" s="43"/>
      <c r="T18" s="43"/>
      <c r="U18" s="43"/>
      <c r="V18" s="43"/>
      <c r="W18" s="43"/>
      <c r="X18" s="43"/>
      <c r="Y18" s="43"/>
      <c r="Z18" s="43"/>
    </row>
    <row r="19">
      <c r="A19" s="44" t="s">
        <v>162</v>
      </c>
      <c r="B19" s="115">
        <v>17.0</v>
      </c>
      <c r="C19" s="116" t="s">
        <v>163</v>
      </c>
      <c r="D19" s="117"/>
      <c r="E19" s="111">
        <v>567070.0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164</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165</v>
      </c>
      <c r="D21" s="117"/>
      <c r="E21" s="111">
        <v>358577.0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166</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167</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168</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169</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170</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171</v>
      </c>
      <c r="D27" s="117"/>
      <c r="E27" s="118">
        <v>789149.0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172</v>
      </c>
      <c r="D28" s="125"/>
      <c r="E28" s="126">
        <f>sum(E19:E27)</f>
        <v>1714796</v>
      </c>
      <c r="F28" s="43"/>
      <c r="G28" s="43"/>
      <c r="H28" s="43"/>
      <c r="I28" s="43"/>
      <c r="J28" s="43"/>
      <c r="K28" s="43"/>
      <c r="L28" s="43"/>
      <c r="M28" s="43"/>
      <c r="N28" s="43"/>
      <c r="O28" s="43"/>
      <c r="P28" s="43"/>
      <c r="Q28" s="43"/>
      <c r="R28" s="43"/>
      <c r="S28" s="43"/>
      <c r="T28" s="43"/>
      <c r="U28" s="43"/>
      <c r="V28" s="43"/>
      <c r="W28" s="43"/>
      <c r="X28" s="43"/>
      <c r="Y28" s="43"/>
      <c r="Z28" s="43"/>
    </row>
    <row r="29">
      <c r="A29" s="65" t="s">
        <v>173</v>
      </c>
      <c r="B29" s="127"/>
      <c r="C29" s="128" t="s">
        <v>174</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175</v>
      </c>
      <c r="D30" s="117"/>
      <c r="E30" s="111">
        <v>9319826.0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176</v>
      </c>
      <c r="D31" s="117"/>
      <c r="E31" s="111">
        <v>3289247.0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177</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178</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179</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180</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181</v>
      </c>
      <c r="D36" s="131"/>
      <c r="E36" s="126">
        <f>sum(E30:E35)</f>
        <v>12609073</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182</v>
      </c>
      <c r="D37" s="135"/>
      <c r="E37" s="136">
        <f>E36+E28</f>
        <v>14323869</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