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<sst xmlns="http://schemas.openxmlformats.org/spreadsheetml/2006/main" count="884" uniqueCount="255">
  <si>
    <t>NORTHEASTERN UNIVERSITY</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</si>
  <si>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</si>
  <si>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</si>
  <si>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</si>
  <si>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</si>
  <si>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</si>
  <si>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</si>
  <si>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</si>
  <si>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</si>
  <si>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</si>
  <si>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</si>
  <si>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</si>
  <si>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</si>
  <si>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</si>
  <si>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</si>
  <si>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</si>
  <si>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</si>
  <si>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</si>
  <si>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</si>
  <si>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</si>
  <si>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</si>
  <si>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</si>
  <si>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</si>
  <si>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</si>
  <si>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</si>
  <si>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</si>
  <si>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</si>
  <si>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</si>
  <si>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</si>
  <si>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</si>
  <si>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</si>
  <si>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</si>
  <si>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</si>
  <si>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</si>
  <si>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</si>
  <si>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</si>
  <si>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</si>
  <si>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</si>
  <si>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</si>
  <si>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</si>
  <si>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</si>
  <si>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</si>
  <si>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</si>
  <si>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</si>
  <si>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</si>
  <si>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</si>
  <si>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</si>
  <si>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</si>
  <si>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</si>
  <si>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</si>
  <si>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</si>
  <si>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</si>
  <si>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</si>
  <si>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</si>
  <si>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</si>
  <si>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</si>
  <si>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</si>
  <si>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</si>
  <si>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</si>
  <si>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</si>
  <si>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</si>
  <si>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</si>
  <si>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</si>
  <si>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</si>
  <si>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TUITION,RM BD,FEES</t>
  </si>
  <si>
    <t>PARKING</t>
  </si>
  <si>
    <t>FOOD SERVICE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</si>
  <si>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</si>
  <si>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</si>
  <si>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</si>
  <si>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</si>
  <si>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</si>
  <si>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</si>
  <si>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</si>
  <si>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</si>
  <si>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</si>
  <si>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</si>
  <si>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</si>
  <si>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</si>
  <si>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</si>
  <si>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</si>
  <si>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</si>
  <si>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</si>
  <si>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</si>
  <si>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</si>
  <si>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</si>
  <si>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</si>
  <si>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</si>
  <si>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</si>
  <si>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</si>
  <si>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</si>
  <si>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</si>
  <si>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</si>
  <si>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</si>
  <si>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</si>
  <si>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</si>
  <si>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</si>
  <si>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</si>
  <si>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</si>
  <si>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CONFERENCE CENTERS/ARENA</t>
  </si>
  <si>
    <t>ADVERTISING/SPORTS INCOME</t>
  </si>
  <si>
    <t>FEE FOR SERVICE INCOME</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</si>
  <si>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</si>
  <si>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</si>
  <si>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</si>
  <si>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</si>
  <si>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</si>
  <si>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</si>
  <si>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</si>
  <si>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</si>
  <si>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</si>
  <si>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</si>
  <si>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</si>
  <si>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</si>
  <si>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</si>
  <si>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</si>
  <si>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</si>
  <si>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</si>
  <si>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</si>
  <si>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</si>
  <si>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</si>
  <si>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</si>
  <si>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</si>
  <si>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</si>
  <si>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</si>
  <si>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</si>
  <si>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</si>
  <si>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</si>
  <si>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</si>
  <si>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</si>
  <si>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</si>
  <si>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</si>
  <si>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</si>
  <si>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</si>
  <si>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</si>
  <si>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</si>
  <si>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</si>
  <si>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</si>
  <si>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</si>
  <si>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CONSULTANTS</t>
  </si>
  <si>
    <t>EQUIPMENT</t>
  </si>
  <si>
    <t xml:space="preserve"> MEAL PLAN AND FOOD COST</t>
  </si>
  <si>
    <t>PUB, BOOKS, &amp; SUBSCRIPTIONS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</si>
  <si>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</si>
  <si>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</si>
  <si>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</si>
  <si>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</si>
  <si>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</si>
  <si>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</si>
  <si>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</si>
  <si>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</si>
  <si>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</si>
  <si>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</si>
  <si>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</si>
  <si>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</si>
  <si>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</si>
  <si>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</si>
  <si>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</si>
  <si>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</si>
  <si>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</si>
  <si>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</si>
  <si>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</si>
  <si>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</si>
  <si>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</si>
  <si>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</si>
  <si>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</si>
  <si>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</si>
  <si>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</si>
  <si>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</si>
  <si>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</si>
  <si>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</si>
  <si>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</si>
  <si>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</si>
  <si>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</si>
  <si>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</si>
  <si>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</si>
  <si>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</si>
  <si>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</si>
  <si>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</si>
  <si>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</si>
  <si>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</si>
  <si>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</si>
  <si>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</si>
  <si>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</si>
  <si>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</si>
  <si>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</si>
  <si>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</si>
  <si>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</si>
  <si>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</si>
  <si>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</si>
  <si>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</si>
  <si>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</si>
  <si>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</si>
  <si>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</si>
  <si>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</si>
  <si>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</si>
  <si>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</si>
  <si>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</si>
  <si>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</si>
  <si>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</si>
  <si>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</si>
  <si>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</si>
  <si>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</si>
  <si>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</si>
  <si>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</si>
  <si>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</si>
  <si>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</si>
  <si>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</si>
  <si>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</si>
  <si>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</si>
  <si>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</si>
  <si>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</si>
  <si>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</si>
  <si>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</si>
  <si>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</si>
  <si>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</si>
  <si>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</si>
  <si>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</si>
  <si>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</si>
  <si>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</si>
  <si>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</si>
  <si>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</si>
  <si>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</si>
  <si>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</si>
  <si>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</si>
  <si>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</si>
  <si>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</si>
  <si>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</si>
  <si>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</si>
  <si>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</si>
  <si>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</si>
  <si>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</si>
  <si>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</si>
  <si>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</si>
  <si>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</si>
  <si>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</si>
  <si>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</si>
  <si>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</si>
  <si>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</si>
  <si>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</si>
  <si>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</si>
  <si>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</si>
  <si>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</si>
  <si>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</si>
  <si>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MEAL PLAN AND FOOD COST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</si>
  <si>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</si>
  <si>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</si>
  <si>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ADVERTISING/RECREATION CENTER</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</si>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</sst>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readingOrder="0"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0" fillId="0" fontId="2" numFmtId="0" xfId="0" applyAlignment="1" applyFont="1">
      <alignment readingOrder="0"/>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NORTHEASTERN UNIVERSITY</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187</v>
      </c>
      <c r="C3" s="144" t="s">
        <v>188</v>
      </c>
      <c r="D3" s="145">
        <f>'Expenses 2023'!C40</f>
        <v>2758750001</v>
      </c>
      <c r="E3" s="146"/>
      <c r="F3" s="43"/>
      <c r="G3" s="43"/>
      <c r="H3" s="43"/>
      <c r="I3" s="43"/>
      <c r="J3" s="43"/>
      <c r="K3" s="43"/>
      <c r="L3" s="43"/>
      <c r="M3" s="43"/>
      <c r="N3" s="43"/>
      <c r="O3" s="43"/>
      <c r="P3" s="43"/>
      <c r="Q3" s="43"/>
      <c r="R3" s="43"/>
      <c r="S3" s="43"/>
      <c r="T3" s="43"/>
      <c r="U3" s="43"/>
      <c r="V3" s="43"/>
      <c r="W3" s="43"/>
      <c r="X3" s="43"/>
      <c r="Y3" s="43"/>
    </row>
    <row r="4">
      <c r="A4" s="138"/>
      <c r="B4" s="49"/>
      <c r="C4" s="144" t="s">
        <v>189</v>
      </c>
      <c r="D4" s="145">
        <f>'Expenses 2023'!C31</f>
        <v>130889151</v>
      </c>
      <c r="E4" s="146"/>
      <c r="F4" s="43"/>
      <c r="G4" s="43"/>
      <c r="H4" s="43"/>
      <c r="I4" s="43"/>
      <c r="J4" s="43"/>
      <c r="K4" s="43"/>
      <c r="L4" s="43"/>
      <c r="M4" s="43"/>
      <c r="N4" s="43"/>
      <c r="O4" s="43"/>
      <c r="P4" s="43"/>
      <c r="Q4" s="43"/>
      <c r="R4" s="43"/>
      <c r="S4" s="43"/>
      <c r="T4" s="43"/>
      <c r="U4" s="43"/>
      <c r="V4" s="43"/>
      <c r="W4" s="43"/>
      <c r="X4" s="43"/>
      <c r="Y4" s="43"/>
    </row>
    <row r="5">
      <c r="A5" s="138"/>
      <c r="B5" s="49"/>
      <c r="C5" s="144" t="s">
        <v>190</v>
      </c>
      <c r="D5" s="145">
        <f>D3-D4</f>
        <v>2627860850</v>
      </c>
      <c r="E5" s="146"/>
      <c r="F5" s="43"/>
      <c r="G5" s="43"/>
      <c r="H5" s="43"/>
      <c r="I5" s="43"/>
      <c r="J5" s="43"/>
      <c r="K5" s="43"/>
      <c r="L5" s="43"/>
      <c r="M5" s="43"/>
      <c r="N5" s="43"/>
      <c r="O5" s="43"/>
      <c r="P5" s="43"/>
      <c r="Q5" s="43"/>
      <c r="R5" s="43"/>
      <c r="S5" s="43"/>
      <c r="T5" s="43"/>
      <c r="U5" s="43"/>
      <c r="V5" s="43"/>
      <c r="W5" s="43"/>
      <c r="X5" s="43"/>
      <c r="Y5" s="43"/>
    </row>
    <row r="6">
      <c r="A6" s="138"/>
      <c r="B6" s="49"/>
      <c r="C6" s="144" t="s">
        <v>191</v>
      </c>
      <c r="D6" s="145">
        <f>D5/12</f>
        <v>218988404.2</v>
      </c>
      <c r="E6" s="146"/>
      <c r="F6" s="43"/>
      <c r="G6" s="43"/>
      <c r="H6" s="43"/>
      <c r="I6" s="43"/>
      <c r="J6" s="43"/>
      <c r="K6" s="43"/>
      <c r="L6" s="43"/>
      <c r="M6" s="43"/>
      <c r="N6" s="43"/>
      <c r="O6" s="43"/>
      <c r="P6" s="43"/>
      <c r="Q6" s="43"/>
      <c r="R6" s="43"/>
      <c r="S6" s="43"/>
      <c r="T6" s="43"/>
      <c r="U6" s="43"/>
      <c r="V6" s="43"/>
      <c r="W6" s="43"/>
      <c r="X6" s="43"/>
      <c r="Y6" s="43"/>
    </row>
    <row r="7">
      <c r="A7" s="138"/>
      <c r="B7" s="49"/>
      <c r="C7" s="144" t="s">
        <v>192</v>
      </c>
      <c r="D7" s="75">
        <f>'Balance Sheet 2023'!E2+'Balance Sheet 2023'!E3</f>
        <v>370216000</v>
      </c>
      <c r="E7" s="146"/>
      <c r="F7" s="43"/>
      <c r="G7" s="43"/>
      <c r="H7" s="43"/>
      <c r="I7" s="43"/>
      <c r="J7" s="43"/>
      <c r="K7" s="43"/>
      <c r="L7" s="43"/>
      <c r="M7" s="43"/>
      <c r="N7" s="43"/>
      <c r="O7" s="43"/>
      <c r="P7" s="43"/>
      <c r="Q7" s="43"/>
      <c r="R7" s="43"/>
      <c r="S7" s="43"/>
      <c r="T7" s="43"/>
      <c r="U7" s="43"/>
      <c r="V7" s="43"/>
      <c r="W7" s="43"/>
      <c r="X7" s="43"/>
      <c r="Y7" s="43"/>
    </row>
    <row r="8">
      <c r="A8" s="138"/>
      <c r="B8" s="49"/>
      <c r="C8" s="147" t="s">
        <v>186</v>
      </c>
      <c r="D8" s="148">
        <f>D7/D6</f>
        <v>1.690573532</v>
      </c>
      <c r="E8" s="149" t="s">
        <v>193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195</v>
      </c>
      <c r="C11" s="144" t="s">
        <v>196</v>
      </c>
      <c r="D11" s="75">
        <f>'Balance Sheet 2023'!E30</f>
        <v>2676375000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197</v>
      </c>
      <c r="D12" s="75">
        <f>'Expenses 2023'!C40</f>
        <v>2758750001</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198</v>
      </c>
      <c r="D13" s="145">
        <f>D12/12</f>
        <v>229895833.4</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194</v>
      </c>
      <c r="D14" s="148">
        <f>D11/D13</f>
        <v>11.64168554</v>
      </c>
      <c r="E14" s="149" t="s">
        <v>193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200</v>
      </c>
      <c r="C17" s="144" t="s">
        <v>201</v>
      </c>
      <c r="D17" s="75">
        <f>sum('Balance Sheet 2023'!E13:E15)</f>
        <v>2127792000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197</v>
      </c>
      <c r="D18" s="75">
        <f>'Expenses 2023'!C40</f>
        <v>2758750001</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198</v>
      </c>
      <c r="D19" s="145">
        <f>D18/12</f>
        <v>229895833.4</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202</v>
      </c>
      <c r="D20" s="148">
        <f>D17/D19</f>
        <v>9.255461347</v>
      </c>
      <c r="E20" s="149" t="s">
        <v>193</v>
      </c>
      <c r="F20" s="43"/>
      <c r="G20" s="43"/>
      <c r="H20" s="43"/>
      <c r="I20" s="43"/>
      <c r="J20" s="43"/>
      <c r="K20" s="43"/>
      <c r="L20" s="43"/>
      <c r="M20" s="43"/>
      <c r="N20" s="43"/>
      <c r="O20" s="43"/>
      <c r="P20" s="43"/>
      <c r="Q20" s="43"/>
      <c r="R20" s="43"/>
      <c r="S20" s="43"/>
      <c r="T20" s="43"/>
      <c r="U20" s="43"/>
      <c r="V20" s="43"/>
      <c r="W20" s="43"/>
      <c r="X20" s="43"/>
      <c r="Y20" s="43"/>
    </row>
    <row r="21">
      <c r="A21" s="138"/>
      <c r="B21" s="49"/>
      <c r="C21" s="153" t="s">
        <v>203</v>
      </c>
      <c r="D21" s="154">
        <f>D20+D8</f>
        <v>10.94603488</v>
      </c>
      <c r="E21" s="155" t="s">
        <v>193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205</v>
      </c>
      <c r="C24" s="159"/>
      <c r="D24" s="160">
        <f>max('Revenues 2023'!E2:E7,'Revenues 2023'!F10:F15)</f>
        <v>2387741696</v>
      </c>
      <c r="E24" s="161" t="s">
        <v>206</v>
      </c>
      <c r="F24" s="43"/>
      <c r="G24" s="43"/>
      <c r="H24" s="43"/>
      <c r="I24" s="43"/>
      <c r="J24" s="43"/>
      <c r="K24" s="43"/>
      <c r="L24" s="43"/>
      <c r="M24" s="43"/>
      <c r="N24" s="43"/>
      <c r="O24" s="43"/>
      <c r="P24" s="43"/>
      <c r="Q24" s="43"/>
      <c r="R24" s="43"/>
      <c r="S24" s="43"/>
      <c r="T24" s="43"/>
      <c r="U24" s="43"/>
      <c r="V24" s="43"/>
      <c r="W24" s="43"/>
      <c r="X24" s="43"/>
      <c r="Y24" s="43"/>
    </row>
    <row r="25">
      <c r="A25" s="138"/>
      <c r="B25" s="49"/>
      <c r="C25" s="144" t="s">
        <v>207</v>
      </c>
      <c r="D25" s="145">
        <f>'Revenues 2023'!F44</f>
        <v>2982345642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204</v>
      </c>
      <c r="D26" s="162">
        <f>D24/D25</f>
        <v>0.8006254079</v>
      </c>
      <c r="E26" s="149" t="s">
        <v>208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210</v>
      </c>
      <c r="C29" s="144" t="s">
        <v>211</v>
      </c>
      <c r="D29" s="75">
        <f>SUM('Expenses 2023'!C7:C9)</f>
        <v>974474631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212</v>
      </c>
      <c r="D30" s="75">
        <f>SUM('Expenses 2023'!C10:C12)</f>
        <v>219339960</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213</v>
      </c>
      <c r="D31" s="75">
        <f>sum(D29:D30)</f>
        <v>1193814591</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188</v>
      </c>
      <c r="D32" s="75">
        <f>'Expenses 2023'!C40</f>
        <v>2758750001</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214</v>
      </c>
      <c r="D33" s="162">
        <f>D31/D32</f>
        <v>0.4327375045</v>
      </c>
      <c r="E33" s="149" t="s">
        <v>215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217</v>
      </c>
      <c r="C36" s="144" t="s">
        <v>218</v>
      </c>
      <c r="D36" s="75">
        <f>SUM('Expenses 2023'!C10:C11)</f>
        <v>162493156</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211</v>
      </c>
      <c r="D37" s="75">
        <f>SUM('Expenses 2023'!C7:C9)</f>
        <v>974474631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216</v>
      </c>
      <c r="D38" s="162">
        <f>D36/D37</f>
        <v>0.1667494985</v>
      </c>
      <c r="E38" s="149" t="s">
        <v>219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220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221</v>
      </c>
      <c r="C41" s="147" t="s">
        <v>245</v>
      </c>
      <c r="D41" s="75">
        <f>'Expenses 2023'!D40</f>
        <v>2493507338</v>
      </c>
      <c r="E41" s="164">
        <f t="shared" ref="E41:E44" si="1">D41/$D$44</f>
        <v>0.9038540415</v>
      </c>
      <c r="F41" s="43"/>
      <c r="G41" s="43"/>
      <c r="H41" s="43"/>
      <c r="I41" s="43"/>
      <c r="J41" s="43"/>
      <c r="K41" s="43"/>
      <c r="L41" s="43"/>
      <c r="M41" s="43"/>
      <c r="N41" s="43"/>
      <c r="O41" s="43"/>
      <c r="P41" s="43"/>
      <c r="Q41" s="43"/>
      <c r="R41" s="43"/>
      <c r="S41" s="43"/>
      <c r="T41" s="43"/>
      <c r="U41" s="43"/>
      <c r="V41" s="43"/>
      <c r="W41" s="43"/>
      <c r="X41" s="43"/>
      <c r="Y41" s="43"/>
    </row>
    <row r="42">
      <c r="A42" s="138"/>
      <c r="B42" s="49"/>
      <c r="C42" s="147" t="s">
        <v>223</v>
      </c>
      <c r="D42" s="145">
        <f>'Expenses 2023'!E40</f>
        <v>220299506</v>
      </c>
      <c r="E42" s="164">
        <f t="shared" si="1"/>
        <v>0.0798548277</v>
      </c>
      <c r="F42" s="43"/>
      <c r="G42" s="43"/>
      <c r="H42" s="43"/>
      <c r="I42" s="43"/>
      <c r="J42" s="43"/>
      <c r="K42" s="43"/>
      <c r="L42" s="43"/>
      <c r="M42" s="43"/>
      <c r="N42" s="43"/>
      <c r="O42" s="43"/>
      <c r="P42" s="43"/>
      <c r="Q42" s="43"/>
      <c r="R42" s="43"/>
      <c r="S42" s="43"/>
      <c r="T42" s="43"/>
      <c r="U42" s="43"/>
      <c r="V42" s="43"/>
      <c r="W42" s="43"/>
      <c r="X42" s="43"/>
      <c r="Y42" s="43"/>
    </row>
    <row r="43">
      <c r="A43" s="138"/>
      <c r="B43" s="49"/>
      <c r="C43" s="147" t="s">
        <v>224</v>
      </c>
      <c r="D43" s="145">
        <f>'Expenses 2023'!F40</f>
        <v>44943157</v>
      </c>
      <c r="E43" s="164">
        <f t="shared" si="1"/>
        <v>0.01629113076</v>
      </c>
      <c r="F43" s="43"/>
      <c r="G43" s="43"/>
      <c r="H43" s="43"/>
      <c r="I43" s="43"/>
      <c r="J43" s="43"/>
      <c r="K43" s="43"/>
      <c r="L43" s="43"/>
      <c r="M43" s="43"/>
      <c r="N43" s="43"/>
      <c r="O43" s="43"/>
      <c r="P43" s="43"/>
      <c r="Q43" s="43"/>
      <c r="R43" s="43"/>
      <c r="S43" s="43"/>
      <c r="T43" s="43"/>
      <c r="U43" s="43"/>
      <c r="V43" s="43"/>
      <c r="W43" s="43"/>
      <c r="X43" s="43"/>
      <c r="Y43" s="43"/>
    </row>
    <row r="44">
      <c r="A44" s="138"/>
      <c r="B44" s="49"/>
      <c r="C44" s="144" t="s">
        <v>188</v>
      </c>
      <c r="D44" s="145">
        <f>sum(D41:D43)</f>
        <v>2758750001</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226</v>
      </c>
      <c r="C47" s="144" t="s">
        <v>227</v>
      </c>
      <c r="D47" s="145">
        <f>'Revenues 2023'!F9</f>
        <v>459259730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228</v>
      </c>
      <c r="D48" s="145">
        <f>'Expenses 2023'!F40</f>
        <v>44943157</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229</v>
      </c>
      <c r="D49" s="165">
        <f>if(D48=0, "$0",D47/D48)</f>
        <v>10.21867979</v>
      </c>
      <c r="E49" s="149" t="s">
        <v>230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232</v>
      </c>
      <c r="C52" s="144" t="s">
        <v>233</v>
      </c>
      <c r="D52" s="145">
        <f>sum('Balance Sheet 2023'!E2:E10)</f>
        <v>770632000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234</v>
      </c>
      <c r="D53" s="145">
        <f>sum('Balance Sheet 2023'!E19:E22)</f>
        <v>1257072000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235</v>
      </c>
      <c r="D54" s="167">
        <f>D52/D53</f>
        <v>0.6130372803</v>
      </c>
      <c r="E54" s="149" t="s">
        <v>236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238</v>
      </c>
      <c r="C57" s="144" t="s">
        <v>239</v>
      </c>
      <c r="D57" s="145">
        <f>sum('Balance Sheet 2023'!E25:E26)</f>
        <v>526757000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240</v>
      </c>
      <c r="D58" s="145">
        <f>'Balance Sheet 2023'!E18</f>
        <v>6371394000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241</v>
      </c>
      <c r="D59" s="168">
        <f>D57/D58</f>
        <v>0.08267531407</v>
      </c>
      <c r="E59" s="149" t="s">
        <v>242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NORTHEASTERN UNIVERSITY</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187637.0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2.41469597E8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1.3109804E8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3.4178895E7</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372755274</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2.633842583E9</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3000639.0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2012339.0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2638855561</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4.8038786E7</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6730932.0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583847.0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1.1651167E7</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3840014.0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7811153</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7811153</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246</v>
      </c>
      <c r="D26" s="50">
        <v>4.40313482E8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3.62358695E8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77954787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77954787</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200954.0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265150.0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-64196</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1679307.0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175" t="s">
        <v>247</v>
      </c>
      <c r="D40" s="74"/>
      <c r="E40" s="48">
        <v>164005.0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101</v>
      </c>
      <c r="D41" s="74"/>
      <c r="E41" s="48">
        <v>4608466.0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6451778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103</v>
      </c>
      <c r="D44" s="88"/>
      <c r="E44" s="88"/>
      <c r="F44" s="89">
        <f>sum(F16:F43)+F9</f>
        <v>3159117922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NORTHEASTERN UNIVERSITY</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104</v>
      </c>
      <c r="D2" s="42" t="s">
        <v>105</v>
      </c>
      <c r="E2" s="42" t="s">
        <v>106</v>
      </c>
      <c r="F2" s="42" t="s">
        <v>107</v>
      </c>
      <c r="G2" s="43"/>
      <c r="H2" s="43"/>
      <c r="I2" s="43"/>
      <c r="J2" s="43"/>
      <c r="K2" s="43"/>
      <c r="L2" s="43"/>
      <c r="M2" s="43"/>
      <c r="N2" s="43"/>
      <c r="O2" s="43"/>
      <c r="P2" s="43"/>
      <c r="Q2" s="43"/>
      <c r="R2" s="43"/>
      <c r="S2" s="43"/>
      <c r="T2" s="43"/>
      <c r="U2" s="43"/>
      <c r="V2" s="43"/>
      <c r="W2" s="43"/>
      <c r="X2" s="43"/>
      <c r="Y2" s="43"/>
      <c r="Z2" s="43"/>
    </row>
    <row r="3">
      <c r="A3" s="80">
        <v>1.0</v>
      </c>
      <c r="B3" s="96" t="s">
        <v>108</v>
      </c>
      <c r="C3" s="98">
        <f t="shared" ref="C3:C39" si="1">sum(D3:F3)</f>
        <v>46183867</v>
      </c>
      <c r="D3" s="99">
        <v>4.6183867E7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109</v>
      </c>
      <c r="C4" s="98">
        <f t="shared" si="1"/>
        <v>641026090</v>
      </c>
      <c r="D4" s="99">
        <v>6.4102609E8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110</v>
      </c>
      <c r="C5" s="98">
        <f t="shared" si="1"/>
        <v>2042601</v>
      </c>
      <c r="D5" s="99">
        <v>2042601.0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111</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112</v>
      </c>
      <c r="C7" s="98">
        <f t="shared" si="1"/>
        <v>18472782</v>
      </c>
      <c r="D7" s="99">
        <v>5511379.0</v>
      </c>
      <c r="E7" s="99">
        <v>1.1487696E7</v>
      </c>
      <c r="F7" s="99">
        <v>1473707.0</v>
      </c>
      <c r="G7" s="43"/>
      <c r="H7" s="43"/>
      <c r="I7" s="43"/>
      <c r="J7" s="43"/>
      <c r="K7" s="43"/>
      <c r="L7" s="43"/>
      <c r="M7" s="43"/>
      <c r="N7" s="43"/>
      <c r="O7" s="43"/>
      <c r="P7" s="43"/>
      <c r="Q7" s="43"/>
      <c r="R7" s="43"/>
      <c r="S7" s="43"/>
      <c r="T7" s="43"/>
      <c r="U7" s="43"/>
      <c r="V7" s="43"/>
      <c r="W7" s="43"/>
      <c r="X7" s="43"/>
      <c r="Y7" s="43"/>
      <c r="Z7" s="43"/>
    </row>
    <row r="8">
      <c r="A8" s="80">
        <v>6.0</v>
      </c>
      <c r="B8" s="96" t="s">
        <v>113</v>
      </c>
      <c r="C8" s="98">
        <f t="shared" si="1"/>
        <v>2552813</v>
      </c>
      <c r="D8" s="99">
        <v>2552813.0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114</v>
      </c>
      <c r="C9" s="98">
        <f t="shared" si="1"/>
        <v>1024109583</v>
      </c>
      <c r="D9" s="99">
        <v>9.34763145E8</v>
      </c>
      <c r="E9" s="99">
        <v>6.887863E7</v>
      </c>
      <c r="F9" s="99">
        <v>2.0467808E7</v>
      </c>
      <c r="G9" s="43"/>
      <c r="H9" s="43"/>
      <c r="I9" s="43"/>
      <c r="J9" s="43"/>
      <c r="K9" s="43"/>
      <c r="L9" s="43"/>
      <c r="M9" s="43"/>
      <c r="N9" s="43"/>
      <c r="O9" s="43"/>
      <c r="P9" s="43"/>
      <c r="Q9" s="43"/>
      <c r="R9" s="43"/>
      <c r="S9" s="43"/>
      <c r="T9" s="43"/>
      <c r="U9" s="43"/>
      <c r="V9" s="43"/>
      <c r="W9" s="43"/>
      <c r="X9" s="43"/>
      <c r="Y9" s="43"/>
      <c r="Z9" s="43"/>
    </row>
    <row r="10">
      <c r="A10" s="80">
        <v>8.0</v>
      </c>
      <c r="B10" s="96" t="s">
        <v>115</v>
      </c>
      <c r="C10" s="98">
        <f t="shared" si="1"/>
        <v>66202389</v>
      </c>
      <c r="D10" s="99">
        <v>5.9720966E7</v>
      </c>
      <c r="E10" s="99">
        <v>5091381.0</v>
      </c>
      <c r="F10" s="99">
        <v>1390042.0</v>
      </c>
      <c r="G10" s="43"/>
      <c r="H10" s="43"/>
      <c r="I10" s="43"/>
      <c r="J10" s="43"/>
      <c r="K10" s="43"/>
      <c r="L10" s="43"/>
      <c r="M10" s="43"/>
      <c r="N10" s="43"/>
      <c r="O10" s="43"/>
      <c r="P10" s="43"/>
      <c r="Q10" s="43"/>
      <c r="R10" s="43"/>
      <c r="S10" s="43"/>
      <c r="T10" s="43"/>
      <c r="U10" s="43"/>
      <c r="V10" s="43"/>
      <c r="W10" s="43"/>
      <c r="X10" s="43"/>
      <c r="Y10" s="43"/>
      <c r="Z10" s="43"/>
    </row>
    <row r="11">
      <c r="A11" s="45">
        <v>9.0</v>
      </c>
      <c r="B11" s="46" t="s">
        <v>116</v>
      </c>
      <c r="C11" s="98">
        <f t="shared" si="1"/>
        <v>126133813</v>
      </c>
      <c r="D11" s="99">
        <v>1.13784914E8</v>
      </c>
      <c r="E11" s="99">
        <v>1.0288086E7</v>
      </c>
      <c r="F11" s="99">
        <v>2060813.0</v>
      </c>
      <c r="G11" s="43"/>
      <c r="H11" s="43"/>
      <c r="I11" s="43"/>
      <c r="J11" s="43"/>
      <c r="K11" s="43"/>
      <c r="L11" s="43"/>
      <c r="M11" s="43"/>
      <c r="N11" s="43"/>
      <c r="O11" s="43"/>
      <c r="P11" s="43"/>
      <c r="Q11" s="43"/>
      <c r="R11" s="43"/>
      <c r="S11" s="43"/>
      <c r="T11" s="43"/>
      <c r="U11" s="43"/>
      <c r="V11" s="43"/>
      <c r="W11" s="43"/>
      <c r="X11" s="43"/>
      <c r="Y11" s="43"/>
      <c r="Z11" s="43"/>
    </row>
    <row r="12">
      <c r="A12" s="45">
        <v>10.0</v>
      </c>
      <c r="B12" s="46" t="s">
        <v>117</v>
      </c>
      <c r="C12" s="98">
        <f t="shared" si="1"/>
        <v>60110372</v>
      </c>
      <c r="D12" s="99">
        <v>5.4225309E7</v>
      </c>
      <c r="E12" s="99">
        <v>4622919.0</v>
      </c>
      <c r="F12" s="99">
        <v>1262144.0</v>
      </c>
      <c r="G12" s="43"/>
      <c r="H12" s="43"/>
      <c r="I12" s="43"/>
      <c r="J12" s="43"/>
      <c r="K12" s="43"/>
      <c r="L12" s="43"/>
      <c r="M12" s="43"/>
      <c r="N12" s="43"/>
      <c r="O12" s="43"/>
      <c r="P12" s="43"/>
      <c r="Q12" s="43"/>
      <c r="R12" s="43"/>
      <c r="S12" s="43"/>
      <c r="T12" s="43"/>
      <c r="U12" s="43"/>
      <c r="V12" s="43"/>
      <c r="W12" s="43"/>
      <c r="X12" s="43"/>
      <c r="Y12" s="43"/>
      <c r="Z12" s="43"/>
    </row>
    <row r="13">
      <c r="A13" s="45">
        <v>11.0</v>
      </c>
      <c r="B13" s="46" t="s">
        <v>118</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119</v>
      </c>
      <c r="B14" s="46" t="s">
        <v>120</v>
      </c>
      <c r="C14" s="98">
        <f t="shared" si="1"/>
        <v>610693</v>
      </c>
      <c r="D14" s="99">
        <v>610693.0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121</v>
      </c>
      <c r="C15" s="98">
        <f t="shared" si="1"/>
        <v>8198768</v>
      </c>
      <c r="D15" s="99">
        <v>1279540.0</v>
      </c>
      <c r="E15" s="99">
        <v>6919228.0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122</v>
      </c>
      <c r="C16" s="98">
        <f t="shared" si="1"/>
        <v>787278</v>
      </c>
      <c r="D16" s="99">
        <v>0.0</v>
      </c>
      <c r="E16" s="99">
        <v>787278.0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123</v>
      </c>
      <c r="C17" s="98">
        <f t="shared" si="1"/>
        <v>1135374</v>
      </c>
      <c r="D17" s="99">
        <v>1125039.0</v>
      </c>
      <c r="E17" s="99">
        <v>10335.0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124</v>
      </c>
      <c r="C18" s="98">
        <f t="shared" si="1"/>
        <v>293187</v>
      </c>
      <c r="D18" s="99">
        <v>0.0</v>
      </c>
      <c r="E18" s="99">
        <v>0.0</v>
      </c>
      <c r="F18" s="99">
        <v>293187.0</v>
      </c>
      <c r="G18" s="43"/>
      <c r="H18" s="43"/>
      <c r="I18" s="43"/>
      <c r="J18" s="43"/>
      <c r="K18" s="43"/>
      <c r="L18" s="43"/>
      <c r="M18" s="43"/>
      <c r="N18" s="43"/>
      <c r="O18" s="43"/>
      <c r="P18" s="43"/>
      <c r="Q18" s="43"/>
      <c r="R18" s="43"/>
      <c r="S18" s="43"/>
      <c r="T18" s="43"/>
      <c r="U18" s="43"/>
      <c r="V18" s="43"/>
      <c r="W18" s="43"/>
      <c r="X18" s="43"/>
      <c r="Y18" s="43"/>
      <c r="Z18" s="43"/>
    </row>
    <row r="19">
      <c r="A19" s="45" t="s">
        <v>56</v>
      </c>
      <c r="B19" s="46" t="s">
        <v>125</v>
      </c>
      <c r="C19" s="98">
        <f t="shared" si="1"/>
        <v>4041409</v>
      </c>
      <c r="D19" s="99">
        <v>0.0</v>
      </c>
      <c r="E19" s="99">
        <v>4041409.0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126</v>
      </c>
      <c r="C20" s="98">
        <f t="shared" si="1"/>
        <v>25622684</v>
      </c>
      <c r="D20" s="99">
        <v>2.5580563E7</v>
      </c>
      <c r="E20" s="99">
        <v>37494.0</v>
      </c>
      <c r="F20" s="99">
        <v>4627.0</v>
      </c>
      <c r="G20" s="43"/>
      <c r="H20" s="43"/>
      <c r="I20" s="43"/>
      <c r="J20" s="43"/>
      <c r="K20" s="43"/>
      <c r="L20" s="43"/>
      <c r="M20" s="43"/>
      <c r="N20" s="43"/>
      <c r="O20" s="43"/>
      <c r="P20" s="43"/>
      <c r="Q20" s="43"/>
      <c r="R20" s="43"/>
      <c r="S20" s="43"/>
      <c r="T20" s="43"/>
      <c r="U20" s="43"/>
      <c r="V20" s="43"/>
      <c r="W20" s="43"/>
      <c r="X20" s="43"/>
      <c r="Y20" s="43"/>
      <c r="Z20" s="43"/>
    </row>
    <row r="21">
      <c r="A21" s="45">
        <v>12.0</v>
      </c>
      <c r="B21" s="46" t="s">
        <v>127</v>
      </c>
      <c r="C21" s="98">
        <f t="shared" si="1"/>
        <v>24855111</v>
      </c>
      <c r="D21" s="99">
        <v>2.2513089E7</v>
      </c>
      <c r="E21" s="99">
        <v>2313352.0</v>
      </c>
      <c r="F21" s="99">
        <v>28670.0</v>
      </c>
      <c r="G21" s="43"/>
      <c r="H21" s="43"/>
      <c r="I21" s="43"/>
      <c r="J21" s="43"/>
      <c r="K21" s="43"/>
      <c r="L21" s="43"/>
      <c r="M21" s="43"/>
      <c r="N21" s="43"/>
      <c r="O21" s="43"/>
      <c r="P21" s="43"/>
      <c r="Q21" s="43"/>
      <c r="R21" s="43"/>
      <c r="S21" s="43"/>
      <c r="T21" s="43"/>
      <c r="U21" s="43"/>
      <c r="V21" s="43"/>
      <c r="W21" s="43"/>
      <c r="X21" s="43"/>
      <c r="Y21" s="43"/>
      <c r="Z21" s="43"/>
    </row>
    <row r="22">
      <c r="A22" s="45">
        <v>13.0</v>
      </c>
      <c r="B22" s="46" t="s">
        <v>128</v>
      </c>
      <c r="C22" s="98">
        <f t="shared" si="1"/>
        <v>60291887</v>
      </c>
      <c r="D22" s="99">
        <v>5.4608544E7</v>
      </c>
      <c r="E22" s="99">
        <v>4001064.0</v>
      </c>
      <c r="F22" s="99">
        <v>1682279.0</v>
      </c>
      <c r="G22" s="43"/>
      <c r="H22" s="43"/>
      <c r="I22" s="43"/>
      <c r="J22" s="43"/>
      <c r="K22" s="43"/>
      <c r="L22" s="43"/>
      <c r="M22" s="43"/>
      <c r="N22" s="43"/>
      <c r="O22" s="43"/>
      <c r="P22" s="43"/>
      <c r="Q22" s="43"/>
      <c r="R22" s="43"/>
      <c r="S22" s="43"/>
      <c r="T22" s="43"/>
      <c r="U22" s="43"/>
      <c r="V22" s="43"/>
      <c r="W22" s="43"/>
      <c r="X22" s="43"/>
      <c r="Y22" s="43"/>
      <c r="Z22" s="43"/>
    </row>
    <row r="23">
      <c r="A23" s="45">
        <v>14.0</v>
      </c>
      <c r="B23" s="46" t="s">
        <v>129</v>
      </c>
      <c r="C23" s="98">
        <f t="shared" si="1"/>
        <v>111659653</v>
      </c>
      <c r="D23" s="99">
        <v>7.7997634E7</v>
      </c>
      <c r="E23" s="99">
        <v>3.3662019E7</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109084</v>
      </c>
      <c r="D24" s="99">
        <v>109084.0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130</v>
      </c>
      <c r="C25" s="98">
        <f t="shared" si="1"/>
        <v>188775227</v>
      </c>
      <c r="D25" s="99">
        <v>1.81051916E8</v>
      </c>
      <c r="E25" s="99">
        <v>7048070.0</v>
      </c>
      <c r="F25" s="99">
        <v>675241.0</v>
      </c>
      <c r="G25" s="43"/>
      <c r="H25" s="43"/>
      <c r="I25" s="43"/>
      <c r="J25" s="43"/>
      <c r="K25" s="43"/>
      <c r="L25" s="43"/>
      <c r="M25" s="43"/>
      <c r="N25" s="43"/>
      <c r="O25" s="43"/>
      <c r="P25" s="43"/>
      <c r="Q25" s="43"/>
      <c r="R25" s="43"/>
      <c r="S25" s="43"/>
      <c r="T25" s="43"/>
      <c r="U25" s="43"/>
      <c r="V25" s="43"/>
      <c r="W25" s="43"/>
      <c r="X25" s="43"/>
      <c r="Y25" s="43"/>
      <c r="Z25" s="43"/>
    </row>
    <row r="26">
      <c r="A26" s="45">
        <v>17.0</v>
      </c>
      <c r="B26" s="46" t="s">
        <v>131</v>
      </c>
      <c r="C26" s="98">
        <f t="shared" si="1"/>
        <v>55003611</v>
      </c>
      <c r="D26" s="99">
        <v>5.3970968E7</v>
      </c>
      <c r="E26" s="99">
        <v>251410.0</v>
      </c>
      <c r="F26" s="99">
        <v>781233.0</v>
      </c>
      <c r="G26" s="43"/>
      <c r="H26" s="43"/>
      <c r="I26" s="43"/>
      <c r="J26" s="43"/>
      <c r="K26" s="43"/>
      <c r="L26" s="43"/>
      <c r="M26" s="43"/>
      <c r="N26" s="43"/>
      <c r="O26" s="43"/>
      <c r="P26" s="43"/>
      <c r="Q26" s="43"/>
      <c r="R26" s="43"/>
      <c r="S26" s="43"/>
      <c r="T26" s="43"/>
      <c r="U26" s="43"/>
      <c r="V26" s="43"/>
      <c r="W26" s="43"/>
      <c r="X26" s="43"/>
      <c r="Y26" s="43"/>
      <c r="Z26" s="43"/>
    </row>
    <row r="27">
      <c r="A27" s="80">
        <v>18.0</v>
      </c>
      <c r="B27" s="96" t="s">
        <v>132</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133</v>
      </c>
      <c r="C28" s="98">
        <f t="shared" si="1"/>
        <v>5181397</v>
      </c>
      <c r="D28" s="99">
        <v>4676250.0</v>
      </c>
      <c r="E28" s="99">
        <v>272823.0</v>
      </c>
      <c r="F28" s="99">
        <v>232324.0</v>
      </c>
      <c r="G28" s="43"/>
      <c r="H28" s="43"/>
      <c r="I28" s="43"/>
      <c r="J28" s="43"/>
      <c r="K28" s="43"/>
      <c r="L28" s="43"/>
      <c r="M28" s="43"/>
      <c r="N28" s="43"/>
      <c r="O28" s="43"/>
      <c r="P28" s="43"/>
      <c r="Q28" s="43"/>
      <c r="R28" s="43"/>
      <c r="S28" s="43"/>
      <c r="T28" s="43"/>
      <c r="U28" s="43"/>
      <c r="V28" s="43"/>
      <c r="W28" s="43"/>
      <c r="X28" s="43"/>
      <c r="Y28" s="43"/>
      <c r="Z28" s="43"/>
    </row>
    <row r="29">
      <c r="A29" s="45">
        <v>20.0</v>
      </c>
      <c r="B29" s="46" t="s">
        <v>134</v>
      </c>
      <c r="C29" s="98">
        <f t="shared" si="1"/>
        <v>49380632</v>
      </c>
      <c r="D29" s="99">
        <v>4.6303934E7</v>
      </c>
      <c r="E29" s="99">
        <v>2371877.0</v>
      </c>
      <c r="F29" s="99">
        <v>704821.0</v>
      </c>
      <c r="G29" s="43"/>
      <c r="H29" s="43"/>
      <c r="I29" s="43"/>
      <c r="J29" s="43"/>
      <c r="K29" s="43"/>
      <c r="L29" s="43"/>
      <c r="M29" s="43"/>
      <c r="N29" s="43"/>
      <c r="O29" s="43"/>
      <c r="P29" s="43"/>
      <c r="Q29" s="43"/>
      <c r="R29" s="43"/>
      <c r="S29" s="43"/>
      <c r="T29" s="43"/>
      <c r="U29" s="43"/>
      <c r="V29" s="43"/>
      <c r="W29" s="43"/>
      <c r="X29" s="43"/>
      <c r="Y29" s="43"/>
      <c r="Z29" s="43"/>
    </row>
    <row r="30">
      <c r="A30" s="45">
        <v>21.0</v>
      </c>
      <c r="B30" s="46" t="s">
        <v>135</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136</v>
      </c>
      <c r="C31" s="98">
        <f t="shared" si="1"/>
        <v>145456449</v>
      </c>
      <c r="D31" s="99">
        <v>1.06283335E8</v>
      </c>
      <c r="E31" s="99">
        <v>3.0199194E7</v>
      </c>
      <c r="F31" s="99">
        <v>8973920.0</v>
      </c>
      <c r="G31" s="43"/>
      <c r="H31" s="43"/>
      <c r="I31" s="43"/>
      <c r="J31" s="43"/>
      <c r="K31" s="43"/>
      <c r="L31" s="43"/>
      <c r="M31" s="43"/>
      <c r="N31" s="43"/>
      <c r="O31" s="43"/>
      <c r="P31" s="43"/>
      <c r="Q31" s="43"/>
      <c r="R31" s="43"/>
      <c r="S31" s="43"/>
      <c r="T31" s="43"/>
      <c r="U31" s="43"/>
      <c r="V31" s="43"/>
      <c r="W31" s="43"/>
      <c r="X31" s="43"/>
      <c r="Y31" s="43"/>
      <c r="Z31" s="43"/>
    </row>
    <row r="32">
      <c r="A32" s="45">
        <v>23.0</v>
      </c>
      <c r="B32" s="46" t="s">
        <v>137</v>
      </c>
      <c r="C32" s="98">
        <f t="shared" si="1"/>
        <v>13458075</v>
      </c>
      <c r="D32" s="99">
        <v>5940073.0</v>
      </c>
      <c r="E32" s="99">
        <v>7518002.0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138</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119</v>
      </c>
      <c r="B34" s="46" t="s">
        <v>139</v>
      </c>
      <c r="C34" s="98">
        <f t="shared" si="1"/>
        <v>76857388</v>
      </c>
      <c r="D34" s="99">
        <v>6.9684733E7</v>
      </c>
      <c r="E34" s="99">
        <v>6114269.0</v>
      </c>
      <c r="F34" s="99">
        <v>1058386.0</v>
      </c>
      <c r="G34" s="43"/>
      <c r="H34" s="43"/>
      <c r="I34" s="43"/>
      <c r="J34" s="43"/>
      <c r="K34" s="43"/>
      <c r="L34" s="43"/>
      <c r="M34" s="43"/>
      <c r="N34" s="43"/>
      <c r="O34" s="43"/>
      <c r="P34" s="43"/>
      <c r="Q34" s="43"/>
      <c r="R34" s="43"/>
      <c r="S34" s="43"/>
      <c r="T34" s="43"/>
      <c r="U34" s="43"/>
      <c r="V34" s="43"/>
      <c r="W34" s="43"/>
      <c r="X34" s="43"/>
      <c r="Y34" s="43"/>
      <c r="Z34" s="43"/>
    </row>
    <row r="35">
      <c r="A35" s="45" t="s">
        <v>48</v>
      </c>
      <c r="B35" s="102" t="s">
        <v>140</v>
      </c>
      <c r="C35" s="98">
        <f t="shared" si="1"/>
        <v>27460710</v>
      </c>
      <c r="D35" s="99">
        <v>2.7198299E7</v>
      </c>
      <c r="E35" s="99">
        <v>161149.0</v>
      </c>
      <c r="F35" s="99">
        <v>101262.0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55088402</v>
      </c>
      <c r="D36" s="99">
        <v>5.3626469E7</v>
      </c>
      <c r="E36" s="99">
        <v>836865.0</v>
      </c>
      <c r="F36" s="99">
        <v>625068.0</v>
      </c>
      <c r="G36" s="43"/>
      <c r="H36" s="43"/>
      <c r="I36" s="43"/>
      <c r="J36" s="43"/>
      <c r="K36" s="43"/>
      <c r="L36" s="43"/>
      <c r="M36" s="43"/>
      <c r="N36" s="43"/>
      <c r="O36" s="43"/>
      <c r="P36" s="43"/>
      <c r="Q36" s="43"/>
      <c r="R36" s="43"/>
      <c r="S36" s="43"/>
      <c r="T36" s="43"/>
      <c r="U36" s="43"/>
      <c r="V36" s="43"/>
      <c r="W36" s="43"/>
      <c r="X36" s="43"/>
      <c r="Y36" s="43"/>
      <c r="Z36" s="43"/>
    </row>
    <row r="37">
      <c r="A37" s="45" t="s">
        <v>52</v>
      </c>
      <c r="B37" s="102" t="s">
        <v>142</v>
      </c>
      <c r="C37" s="98">
        <f t="shared" si="1"/>
        <v>31957168</v>
      </c>
      <c r="D37" s="99">
        <v>2.5895255E7</v>
      </c>
      <c r="E37" s="99">
        <v>4378592.0</v>
      </c>
      <c r="F37" s="99">
        <v>1683321.0</v>
      </c>
      <c r="G37" s="43"/>
      <c r="H37" s="43"/>
      <c r="I37" s="43"/>
      <c r="J37" s="43"/>
      <c r="K37" s="43"/>
      <c r="L37" s="43"/>
      <c r="M37" s="43"/>
      <c r="N37" s="43"/>
      <c r="O37" s="43"/>
      <c r="P37" s="43"/>
      <c r="Q37" s="43"/>
      <c r="R37" s="43"/>
      <c r="S37" s="43"/>
      <c r="T37" s="43"/>
      <c r="U37" s="43"/>
      <c r="V37" s="43"/>
      <c r="W37" s="43"/>
      <c r="X37" s="43"/>
      <c r="Y37" s="43"/>
      <c r="Z37" s="43"/>
    </row>
    <row r="38">
      <c r="A38" s="45" t="s">
        <v>54</v>
      </c>
      <c r="B38" s="46" t="s">
        <v>143</v>
      </c>
      <c r="C38" s="98">
        <f t="shared" si="1"/>
        <v>181984579</v>
      </c>
      <c r="D38" s="99">
        <v>1.57192528E8</v>
      </c>
      <c r="E38" s="99">
        <v>2.2116445E7</v>
      </c>
      <c r="F38" s="99">
        <v>2675606.0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144</v>
      </c>
      <c r="C40" s="103">
        <f t="shared" ref="C40:F40" si="2">sum(C3:C39)</f>
        <v>3055043076</v>
      </c>
      <c r="D40" s="103">
        <f t="shared" si="2"/>
        <v>2775459030</v>
      </c>
      <c r="E40" s="103">
        <f t="shared" si="2"/>
        <v>233409587</v>
      </c>
      <c r="F40" s="103">
        <f t="shared" si="2"/>
        <v>46174459</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NORTHEASTERN UNIVERSITY</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145</v>
      </c>
      <c r="B2" s="45">
        <v>1.0</v>
      </c>
      <c r="C2" s="46" t="s">
        <v>146</v>
      </c>
      <c r="D2" s="110"/>
      <c r="E2" s="111">
        <v>3.8949E7</v>
      </c>
      <c r="F2" s="43"/>
      <c r="G2" s="43"/>
      <c r="H2" s="43"/>
      <c r="I2" s="43"/>
      <c r="J2" s="43"/>
      <c r="K2" s="43"/>
      <c r="L2" s="43"/>
      <c r="M2" s="43"/>
      <c r="N2" s="43"/>
      <c r="O2" s="43"/>
      <c r="P2" s="43"/>
      <c r="Q2" s="43"/>
      <c r="R2" s="43"/>
      <c r="S2" s="43"/>
      <c r="T2" s="43"/>
      <c r="U2" s="43"/>
      <c r="V2" s="43"/>
      <c r="W2" s="43"/>
      <c r="X2" s="43"/>
      <c r="Y2" s="43"/>
      <c r="Z2" s="43"/>
    </row>
    <row r="3">
      <c r="A3" s="49"/>
      <c r="B3" s="45">
        <v>2.0</v>
      </c>
      <c r="C3" s="46" t="s">
        <v>147</v>
      </c>
      <c r="D3" s="112"/>
      <c r="E3" s="111">
        <v>6.8166E7</v>
      </c>
      <c r="F3" s="43"/>
      <c r="G3" s="43"/>
      <c r="H3" s="43"/>
      <c r="I3" s="43"/>
      <c r="J3" s="43"/>
      <c r="K3" s="43"/>
      <c r="L3" s="43"/>
      <c r="M3" s="43"/>
      <c r="N3" s="43"/>
      <c r="O3" s="43"/>
      <c r="P3" s="43"/>
      <c r="Q3" s="43"/>
      <c r="R3" s="43"/>
      <c r="S3" s="43"/>
      <c r="T3" s="43"/>
      <c r="U3" s="43"/>
      <c r="V3" s="43"/>
      <c r="W3" s="43"/>
      <c r="X3" s="43"/>
      <c r="Y3" s="43"/>
      <c r="Z3" s="43"/>
    </row>
    <row r="4">
      <c r="A4" s="49"/>
      <c r="B4" s="45">
        <v>3.0</v>
      </c>
      <c r="C4" s="46" t="s">
        <v>148</v>
      </c>
      <c r="D4" s="110"/>
      <c r="E4" s="111">
        <v>1.94046E8</v>
      </c>
      <c r="F4" s="43"/>
      <c r="G4" s="43"/>
      <c r="H4" s="43"/>
      <c r="I4" s="43"/>
      <c r="J4" s="43"/>
      <c r="K4" s="43"/>
      <c r="L4" s="43"/>
      <c r="M4" s="43"/>
      <c r="N4" s="43"/>
      <c r="O4" s="43"/>
      <c r="P4" s="43"/>
      <c r="Q4" s="43"/>
      <c r="R4" s="43"/>
      <c r="S4" s="43"/>
      <c r="T4" s="43"/>
      <c r="U4" s="43"/>
      <c r="V4" s="43"/>
      <c r="W4" s="43"/>
      <c r="X4" s="43"/>
      <c r="Y4" s="43"/>
      <c r="Z4" s="43"/>
    </row>
    <row r="5">
      <c r="A5" s="49"/>
      <c r="B5" s="45">
        <v>4.0</v>
      </c>
      <c r="C5" s="46" t="s">
        <v>149</v>
      </c>
      <c r="D5" s="112"/>
      <c r="E5" s="111">
        <v>1.53123E8</v>
      </c>
      <c r="F5" s="43"/>
      <c r="G5" s="43"/>
      <c r="H5" s="43"/>
      <c r="I5" s="43"/>
      <c r="J5" s="43"/>
      <c r="K5" s="43"/>
      <c r="L5" s="43"/>
      <c r="M5" s="43"/>
      <c r="N5" s="43"/>
      <c r="O5" s="43"/>
      <c r="P5" s="43"/>
      <c r="Q5" s="43"/>
      <c r="R5" s="43"/>
      <c r="S5" s="43"/>
      <c r="T5" s="43"/>
      <c r="U5" s="43"/>
      <c r="V5" s="43"/>
      <c r="W5" s="43"/>
      <c r="X5" s="43"/>
      <c r="Y5" s="43"/>
      <c r="Z5" s="43"/>
    </row>
    <row r="6">
      <c r="A6" s="49"/>
      <c r="B6" s="45">
        <v>5.0</v>
      </c>
      <c r="C6" s="51" t="s">
        <v>150</v>
      </c>
      <c r="D6" s="81"/>
      <c r="E6" s="111">
        <v>1600000.0</v>
      </c>
      <c r="F6" s="43"/>
      <c r="G6" s="43"/>
      <c r="H6" s="43"/>
      <c r="I6" s="43"/>
      <c r="J6" s="43"/>
      <c r="K6" s="43"/>
      <c r="L6" s="43"/>
      <c r="M6" s="43"/>
      <c r="N6" s="43"/>
      <c r="O6" s="43"/>
      <c r="P6" s="43"/>
      <c r="Q6" s="43"/>
      <c r="R6" s="43"/>
      <c r="S6" s="43"/>
      <c r="T6" s="43"/>
      <c r="U6" s="43"/>
      <c r="V6" s="43"/>
      <c r="W6" s="43"/>
      <c r="X6" s="43"/>
      <c r="Y6" s="43"/>
      <c r="Z6" s="43"/>
    </row>
    <row r="7">
      <c r="A7" s="49"/>
      <c r="B7" s="45">
        <v>6.0</v>
      </c>
      <c r="C7" s="51" t="s">
        <v>151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152</v>
      </c>
      <c r="D8" s="112"/>
      <c r="E8" s="111">
        <v>6148000.0</v>
      </c>
      <c r="F8" s="43"/>
      <c r="G8" s="43"/>
      <c r="H8" s="43"/>
      <c r="I8" s="43"/>
      <c r="J8" s="43"/>
      <c r="K8" s="43"/>
      <c r="L8" s="43"/>
      <c r="M8" s="43"/>
      <c r="N8" s="43"/>
      <c r="O8" s="43"/>
      <c r="P8" s="43"/>
      <c r="Q8" s="43"/>
      <c r="R8" s="43"/>
      <c r="S8" s="43"/>
      <c r="T8" s="43"/>
      <c r="U8" s="43"/>
      <c r="V8" s="43"/>
      <c r="W8" s="43"/>
      <c r="X8" s="43"/>
      <c r="Y8" s="43"/>
      <c r="Z8" s="43"/>
    </row>
    <row r="9">
      <c r="A9" s="49"/>
      <c r="B9" s="45">
        <v>8.0</v>
      </c>
      <c r="C9" s="46" t="s">
        <v>153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154</v>
      </c>
      <c r="D10" s="110"/>
      <c r="E10" s="111">
        <v>3.5544E7</v>
      </c>
      <c r="F10" s="43"/>
      <c r="G10" s="43"/>
      <c r="H10" s="43"/>
      <c r="I10" s="43"/>
      <c r="J10" s="43"/>
      <c r="K10" s="43"/>
      <c r="L10" s="43"/>
      <c r="M10" s="43"/>
      <c r="N10" s="43"/>
      <c r="O10" s="43"/>
      <c r="P10" s="43"/>
      <c r="Q10" s="43"/>
      <c r="R10" s="43"/>
      <c r="S10" s="43"/>
      <c r="T10" s="43"/>
      <c r="U10" s="43"/>
      <c r="V10" s="43"/>
      <c r="W10" s="43"/>
      <c r="X10" s="43"/>
      <c r="Y10" s="43"/>
      <c r="Z10" s="43"/>
    </row>
    <row r="11">
      <c r="A11" s="49"/>
      <c r="B11" s="45" t="s">
        <v>155</v>
      </c>
      <c r="C11" s="46" t="s">
        <v>156</v>
      </c>
      <c r="D11" s="111">
        <v>4.584069E9</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157</v>
      </c>
      <c r="C12" s="46" t="s">
        <v>158</v>
      </c>
      <c r="D12" s="111">
        <v>1.372876E9</v>
      </c>
      <c r="E12" s="108">
        <f>D11-D12</f>
        <v>3211193000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159</v>
      </c>
      <c r="D13" s="112"/>
      <c r="E13" s="111">
        <v>7.80686E8</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160</v>
      </c>
      <c r="D14" s="112"/>
      <c r="E14" s="111">
        <v>1.568586E9</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163</v>
      </c>
      <c r="D17" s="112"/>
      <c r="E17" s="111">
        <v>7.72767E8</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164</v>
      </c>
      <c r="D18" s="113"/>
      <c r="E18" s="114">
        <f>sum(E2:E17)</f>
        <v>6830808000</v>
      </c>
      <c r="F18" s="43"/>
      <c r="G18" s="43"/>
      <c r="H18" s="43"/>
      <c r="I18" s="43"/>
      <c r="J18" s="43"/>
      <c r="K18" s="43"/>
      <c r="L18" s="43"/>
      <c r="M18" s="43"/>
      <c r="N18" s="43"/>
      <c r="O18" s="43"/>
      <c r="P18" s="43"/>
      <c r="Q18" s="43"/>
      <c r="R18" s="43"/>
      <c r="S18" s="43"/>
      <c r="T18" s="43"/>
      <c r="U18" s="43"/>
      <c r="V18" s="43"/>
      <c r="W18" s="43"/>
      <c r="X18" s="43"/>
      <c r="Y18" s="43"/>
      <c r="Z18" s="43"/>
    </row>
    <row r="19">
      <c r="A19" s="44" t="s">
        <v>165</v>
      </c>
      <c r="B19" s="115">
        <v>17.0</v>
      </c>
      <c r="C19" s="116" t="s">
        <v>166</v>
      </c>
      <c r="D19" s="117"/>
      <c r="E19" s="111">
        <v>2.14894E8</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167</v>
      </c>
      <c r="D20" s="117"/>
      <c r="E20" s="111">
        <v>2.3849E7</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168</v>
      </c>
      <c r="D21" s="117"/>
      <c r="E21" s="111">
        <v>2.08475E8</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169</v>
      </c>
      <c r="D22" s="117"/>
      <c r="E22" s="111">
        <v>8.62205E8</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170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172</v>
      </c>
      <c r="D25" s="121"/>
      <c r="E25" s="118">
        <v>5.03451E8</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173</v>
      </c>
      <c r="D26" s="117"/>
      <c r="E26" s="118">
        <v>5.3063E7</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174</v>
      </c>
      <c r="D27" s="117"/>
      <c r="E27" s="118">
        <v>6.87761E8</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175</v>
      </c>
      <c r="D28" s="125"/>
      <c r="E28" s="126">
        <f>sum(E19:E27)</f>
        <v>2553698000</v>
      </c>
      <c r="F28" s="43"/>
      <c r="G28" s="43"/>
      <c r="H28" s="43"/>
      <c r="I28" s="43"/>
      <c r="J28" s="43"/>
      <c r="K28" s="43"/>
      <c r="L28" s="43"/>
      <c r="M28" s="43"/>
      <c r="N28" s="43"/>
      <c r="O28" s="43"/>
      <c r="P28" s="43"/>
      <c r="Q28" s="43"/>
      <c r="R28" s="43"/>
      <c r="S28" s="43"/>
      <c r="T28" s="43"/>
      <c r="U28" s="43"/>
      <c r="V28" s="43"/>
      <c r="W28" s="43"/>
      <c r="X28" s="43"/>
      <c r="Y28" s="43"/>
      <c r="Z28" s="43"/>
    </row>
    <row r="29">
      <c r="A29" s="65" t="s">
        <v>176</v>
      </c>
      <c r="B29" s="127"/>
      <c r="C29" s="128" t="s">
        <v>177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178</v>
      </c>
      <c r="D30" s="117"/>
      <c r="E30" s="111">
        <v>2.699231E9</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179</v>
      </c>
      <c r="D31" s="117"/>
      <c r="E31" s="111">
        <v>1.577879E9</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180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184</v>
      </c>
      <c r="D36" s="131"/>
      <c r="E36" s="126">
        <f>sum(E30:E35)</f>
        <v>4277110000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185</v>
      </c>
      <c r="D37" s="135"/>
      <c r="E37" s="136">
        <f>E36+E28</f>
        <v>6830808000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NORTHEASTERN UNIVERSITY</v>
      </c>
      <c r="B1" s="2">
        <f>'Revenues 2024'!C1</f>
        <v>2024</v>
      </c>
      <c r="C1" s="176"/>
      <c r="D1" s="138"/>
      <c r="E1" s="139"/>
      <c r="F1" s="43"/>
      <c r="G1" s="43"/>
      <c r="H1" s="43"/>
      <c r="I1" s="43"/>
      <c r="J1" s="43"/>
      <c r="K1" s="43"/>
      <c r="L1" s="43"/>
      <c r="M1" s="43"/>
      <c r="N1" s="43"/>
      <c r="O1" s="43"/>
      <c r="P1" s="43"/>
      <c r="Q1" s="43"/>
      <c r="R1" s="43"/>
      <c r="S1" s="43"/>
      <c r="T1" s="43"/>
      <c r="U1" s="43"/>
      <c r="V1" s="43"/>
      <c r="W1" s="43"/>
      <c r="X1" s="43"/>
      <c r="Y1" s="43"/>
    </row>
    <row r="2">
      <c r="A2" s="140" t="s">
        <v>186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187</v>
      </c>
      <c r="C3" s="144" t="s">
        <v>188</v>
      </c>
      <c r="D3" s="145">
        <f>'Expenses 2024'!C40</f>
        <v>3055043076</v>
      </c>
      <c r="E3" s="146"/>
      <c r="F3" s="43"/>
      <c r="G3" s="43"/>
      <c r="H3" s="43"/>
      <c r="I3" s="43"/>
      <c r="J3" s="43"/>
      <c r="K3" s="43"/>
      <c r="L3" s="43"/>
      <c r="M3" s="43"/>
      <c r="N3" s="43"/>
      <c r="O3" s="43"/>
      <c r="P3" s="43"/>
      <c r="Q3" s="43"/>
      <c r="R3" s="43"/>
      <c r="S3" s="43"/>
      <c r="T3" s="43"/>
      <c r="U3" s="43"/>
      <c r="V3" s="43"/>
      <c r="W3" s="43"/>
      <c r="X3" s="43"/>
      <c r="Y3" s="43"/>
    </row>
    <row r="4">
      <c r="A4" s="138"/>
      <c r="B4" s="49"/>
      <c r="C4" s="144" t="s">
        <v>189</v>
      </c>
      <c r="D4" s="145">
        <f>'Expenses 2024'!C31</f>
        <v>145456449</v>
      </c>
      <c r="E4" s="146"/>
      <c r="F4" s="43"/>
      <c r="G4" s="43"/>
      <c r="H4" s="43"/>
      <c r="I4" s="43"/>
      <c r="J4" s="43"/>
      <c r="K4" s="43"/>
      <c r="L4" s="43"/>
      <c r="M4" s="43"/>
      <c r="N4" s="43"/>
      <c r="O4" s="43"/>
      <c r="P4" s="43"/>
      <c r="Q4" s="43"/>
      <c r="R4" s="43"/>
      <c r="S4" s="43"/>
      <c r="T4" s="43"/>
      <c r="U4" s="43"/>
      <c r="V4" s="43"/>
      <c r="W4" s="43"/>
      <c r="X4" s="43"/>
      <c r="Y4" s="43"/>
    </row>
    <row r="5">
      <c r="A5" s="138"/>
      <c r="B5" s="49"/>
      <c r="C5" s="144" t="s">
        <v>190</v>
      </c>
      <c r="D5" s="145">
        <f>D3-D4</f>
        <v>2909586627</v>
      </c>
      <c r="E5" s="146"/>
      <c r="F5" s="43"/>
      <c r="G5" s="43"/>
      <c r="H5" s="43"/>
      <c r="I5" s="43"/>
      <c r="J5" s="43"/>
      <c r="K5" s="43"/>
      <c r="L5" s="43"/>
      <c r="M5" s="43"/>
      <c r="N5" s="43"/>
      <c r="O5" s="43"/>
      <c r="P5" s="43"/>
      <c r="Q5" s="43"/>
      <c r="R5" s="43"/>
      <c r="S5" s="43"/>
      <c r="T5" s="43"/>
      <c r="U5" s="43"/>
      <c r="V5" s="43"/>
      <c r="W5" s="43"/>
      <c r="X5" s="43"/>
      <c r="Y5" s="43"/>
    </row>
    <row r="6">
      <c r="A6" s="138"/>
      <c r="B6" s="49"/>
      <c r="C6" s="144" t="s">
        <v>191</v>
      </c>
      <c r="D6" s="145">
        <f>D5/12</f>
        <v>242465552.3</v>
      </c>
      <c r="E6" s="146"/>
      <c r="F6" s="43"/>
      <c r="G6" s="43"/>
      <c r="H6" s="43"/>
      <c r="I6" s="43"/>
      <c r="J6" s="43"/>
      <c r="K6" s="43"/>
      <c r="L6" s="43"/>
      <c r="M6" s="43"/>
      <c r="N6" s="43"/>
      <c r="O6" s="43"/>
      <c r="P6" s="43"/>
      <c r="Q6" s="43"/>
      <c r="R6" s="43"/>
      <c r="S6" s="43"/>
      <c r="T6" s="43"/>
      <c r="U6" s="43"/>
      <c r="V6" s="43"/>
      <c r="W6" s="43"/>
      <c r="X6" s="43"/>
      <c r="Y6" s="43"/>
    </row>
    <row r="7">
      <c r="A7" s="138"/>
      <c r="B7" s="49"/>
      <c r="C7" s="144" t="s">
        <v>192</v>
      </c>
      <c r="D7" s="75">
        <f>'Balance Sheet 2024'!E2+'Balance Sheet 2024'!E3</f>
        <v>107115000</v>
      </c>
      <c r="E7" s="146"/>
      <c r="F7" s="43"/>
      <c r="G7" s="43"/>
      <c r="H7" s="43"/>
      <c r="I7" s="43"/>
      <c r="J7" s="43"/>
      <c r="K7" s="43"/>
      <c r="L7" s="43"/>
      <c r="M7" s="43"/>
      <c r="N7" s="43"/>
      <c r="O7" s="43"/>
      <c r="P7" s="43"/>
      <c r="Q7" s="43"/>
      <c r="R7" s="43"/>
      <c r="S7" s="43"/>
      <c r="T7" s="43"/>
      <c r="U7" s="43"/>
      <c r="V7" s="43"/>
      <c r="W7" s="43"/>
      <c r="X7" s="43"/>
      <c r="Y7" s="43"/>
    </row>
    <row r="8">
      <c r="A8" s="138"/>
      <c r="B8" s="49"/>
      <c r="C8" s="147" t="s">
        <v>186</v>
      </c>
      <c r="D8" s="148">
        <f>D7/D6</f>
        <v>0.4417740954</v>
      </c>
      <c r="E8" s="149" t="s">
        <v>193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195</v>
      </c>
      <c r="C11" s="144" t="s">
        <v>196</v>
      </c>
      <c r="D11" s="75">
        <f>'Balance Sheet 2024'!E30</f>
        <v>2699231000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197</v>
      </c>
      <c r="D12" s="75">
        <f>'Expenses 2024'!C40</f>
        <v>3055043076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198</v>
      </c>
      <c r="D13" s="145">
        <f>D12/12</f>
        <v>254586923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194</v>
      </c>
      <c r="D14" s="148">
        <f>D11/D13</f>
        <v>10.60239453</v>
      </c>
      <c r="E14" s="149" t="s">
        <v>193</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200</v>
      </c>
      <c r="C17" s="144" t="s">
        <v>201</v>
      </c>
      <c r="D17" s="75">
        <f>sum('Balance Sheet 2024'!E13:E15)</f>
        <v>2349272000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197</v>
      </c>
      <c r="D18" s="75">
        <f>'Expenses 2024'!C40</f>
        <v>3055043076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198</v>
      </c>
      <c r="D19" s="145">
        <f>D18/12</f>
        <v>254586923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202</v>
      </c>
      <c r="D20" s="148">
        <f>D17/D19</f>
        <v>9.227779543</v>
      </c>
      <c r="E20" s="149" t="s">
        <v>193</v>
      </c>
      <c r="F20" s="43"/>
      <c r="G20" s="43"/>
      <c r="H20" s="43"/>
      <c r="I20" s="43"/>
      <c r="J20" s="43"/>
      <c r="K20" s="43"/>
      <c r="L20" s="43"/>
      <c r="M20" s="43"/>
      <c r="N20" s="43"/>
      <c r="O20" s="43"/>
      <c r="P20" s="43"/>
      <c r="Q20" s="43"/>
      <c r="R20" s="43"/>
      <c r="S20" s="43"/>
      <c r="T20" s="43"/>
      <c r="U20" s="43"/>
      <c r="V20" s="43"/>
      <c r="W20" s="43"/>
      <c r="X20" s="43"/>
      <c r="Y20" s="43"/>
    </row>
    <row r="21">
      <c r="A21" s="138"/>
      <c r="B21" s="49"/>
      <c r="C21" s="153" t="s">
        <v>203</v>
      </c>
      <c r="D21" s="154">
        <f>D20+D8</f>
        <v>9.669553638</v>
      </c>
      <c r="E21" s="155" t="s">
        <v>193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205</v>
      </c>
      <c r="C24" s="159"/>
      <c r="D24" s="160">
        <f>max('Revenues 2024'!E2:E7,'Revenues 2024'!F10:F15)</f>
        <v>2633842583</v>
      </c>
      <c r="E24" s="161" t="s">
        <v>206</v>
      </c>
      <c r="F24" s="43"/>
      <c r="G24" s="43"/>
      <c r="H24" s="43"/>
      <c r="I24" s="43"/>
      <c r="J24" s="43"/>
      <c r="K24" s="43"/>
      <c r="L24" s="43"/>
      <c r="M24" s="43"/>
      <c r="N24" s="43"/>
      <c r="O24" s="43"/>
      <c r="P24" s="43"/>
      <c r="Q24" s="43"/>
      <c r="R24" s="43"/>
      <c r="S24" s="43"/>
      <c r="T24" s="43"/>
      <c r="U24" s="43"/>
      <c r="V24" s="43"/>
      <c r="W24" s="43"/>
      <c r="X24" s="43"/>
      <c r="Y24" s="43"/>
    </row>
    <row r="25">
      <c r="A25" s="138"/>
      <c r="B25" s="49"/>
      <c r="C25" s="144" t="s">
        <v>207</v>
      </c>
      <c r="D25" s="145">
        <f>'Revenues 2024'!F44</f>
        <v>3159117922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204</v>
      </c>
      <c r="D26" s="162">
        <f>D24/D25</f>
        <v>0.8337272137</v>
      </c>
      <c r="E26" s="149" t="s">
        <v>208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210</v>
      </c>
      <c r="C29" s="144" t="s">
        <v>211</v>
      </c>
      <c r="D29" s="75">
        <f>SUM('Expenses 2024'!C7:C9)</f>
        <v>1045135178</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212</v>
      </c>
      <c r="D30" s="75">
        <f>SUM('Expenses 2024'!C10:C12)</f>
        <v>252446574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213</v>
      </c>
      <c r="D31" s="75">
        <f>sum(D29:D30)</f>
        <v>1297581752</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188</v>
      </c>
      <c r="D32" s="75">
        <f>'Expenses 2024'!C40</f>
        <v>3055043076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214</v>
      </c>
      <c r="D33" s="162">
        <f>D31/D32</f>
        <v>0.4247343555</v>
      </c>
      <c r="E33" s="149" t="s">
        <v>215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217</v>
      </c>
      <c r="C36" s="144" t="s">
        <v>218</v>
      </c>
      <c r="D36" s="75">
        <f>SUM('Expenses 2024'!C10:C11)</f>
        <v>192336202</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211</v>
      </c>
      <c r="D37" s="75">
        <f>SUM('Expenses 2024'!C7:C9)</f>
        <v>1045135178</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216</v>
      </c>
      <c r="D38" s="162">
        <f>D36/D37</f>
        <v>0.1840299763</v>
      </c>
      <c r="E38" s="149" t="s">
        <v>219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220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221</v>
      </c>
      <c r="C41" s="147" t="s">
        <v>248</v>
      </c>
      <c r="D41" s="75">
        <f>'Expenses 2024'!D40</f>
        <v>2775459030</v>
      </c>
      <c r="E41" s="164">
        <f t="shared" ref="E41:E44" si="1">D41/$D$44</f>
        <v>0.9084844177</v>
      </c>
      <c r="F41" s="43"/>
      <c r="G41" s="43"/>
      <c r="H41" s="43"/>
      <c r="I41" s="43"/>
      <c r="J41" s="43"/>
      <c r="K41" s="43"/>
      <c r="L41" s="43"/>
      <c r="M41" s="43"/>
      <c r="N41" s="43"/>
      <c r="O41" s="43"/>
      <c r="P41" s="43"/>
      <c r="Q41" s="43"/>
      <c r="R41" s="43"/>
      <c r="S41" s="43"/>
      <c r="T41" s="43"/>
      <c r="U41" s="43"/>
      <c r="V41" s="43"/>
      <c r="W41" s="43"/>
      <c r="X41" s="43"/>
      <c r="Y41" s="43"/>
    </row>
    <row r="42">
      <c r="A42" s="138"/>
      <c r="B42" s="49"/>
      <c r="C42" s="147" t="s">
        <v>223</v>
      </c>
      <c r="D42" s="145">
        <f>'Expenses 2024'!E40</f>
        <v>233409587</v>
      </c>
      <c r="E42" s="164">
        <f t="shared" si="1"/>
        <v>0.0764014062</v>
      </c>
      <c r="F42" s="43"/>
      <c r="G42" s="43"/>
      <c r="H42" s="43"/>
      <c r="I42" s="43"/>
      <c r="J42" s="43"/>
      <c r="K42" s="43"/>
      <c r="L42" s="43"/>
      <c r="M42" s="43"/>
      <c r="N42" s="43"/>
      <c r="O42" s="43"/>
      <c r="P42" s="43"/>
      <c r="Q42" s="43"/>
      <c r="R42" s="43"/>
      <c r="S42" s="43"/>
      <c r="T42" s="43"/>
      <c r="U42" s="43"/>
      <c r="V42" s="43"/>
      <c r="W42" s="43"/>
      <c r="X42" s="43"/>
      <c r="Y42" s="43"/>
    </row>
    <row r="43">
      <c r="A43" s="138"/>
      <c r="B43" s="49"/>
      <c r="C43" s="147" t="s">
        <v>224</v>
      </c>
      <c r="D43" s="145">
        <f>'Expenses 2024'!F40</f>
        <v>46174459</v>
      </c>
      <c r="E43" s="164">
        <f t="shared" si="1"/>
        <v>0.01511417609</v>
      </c>
      <c r="F43" s="43"/>
      <c r="G43" s="43"/>
      <c r="H43" s="43"/>
      <c r="I43" s="43"/>
      <c r="J43" s="43"/>
      <c r="K43" s="43"/>
      <c r="L43" s="43"/>
      <c r="M43" s="43"/>
      <c r="N43" s="43"/>
      <c r="O43" s="43"/>
      <c r="P43" s="43"/>
      <c r="Q43" s="43"/>
      <c r="R43" s="43"/>
      <c r="S43" s="43"/>
      <c r="T43" s="43"/>
      <c r="U43" s="43"/>
      <c r="V43" s="43"/>
      <c r="W43" s="43"/>
      <c r="X43" s="43"/>
      <c r="Y43" s="43"/>
    </row>
    <row r="44">
      <c r="A44" s="138"/>
      <c r="B44" s="49"/>
      <c r="C44" s="144" t="s">
        <v>188</v>
      </c>
      <c r="D44" s="145">
        <f>sum(D41:D43)</f>
        <v>3055043076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226</v>
      </c>
      <c r="C47" s="144" t="s">
        <v>227</v>
      </c>
      <c r="D47" s="145">
        <f>'Revenues 2024'!F9</f>
        <v>372755274</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228</v>
      </c>
      <c r="D48" s="145">
        <f>'Expenses 2024'!F40</f>
        <v>46174459</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229</v>
      </c>
      <c r="D49" s="165">
        <f>if(D48=0, "$0",D47/D48)</f>
        <v>8.072758882</v>
      </c>
      <c r="E49" s="149" t="s">
        <v>230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232</v>
      </c>
      <c r="C52" s="144" t="s">
        <v>233</v>
      </c>
      <c r="D52" s="145">
        <f>sum('Balance Sheet 2024'!E2:E10)</f>
        <v>497576000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234</v>
      </c>
      <c r="D53" s="145">
        <f>sum('Balance Sheet 2024'!E19:E22)</f>
        <v>1309423000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235</v>
      </c>
      <c r="D54" s="167">
        <f>D52/D53</f>
        <v>0.3799963801</v>
      </c>
      <c r="E54" s="149" t="s">
        <v>236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238</v>
      </c>
      <c r="C57" s="144" t="s">
        <v>239</v>
      </c>
      <c r="D57" s="145">
        <f>sum('Balance Sheet 2024'!E25:E26)</f>
        <v>556514000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240</v>
      </c>
      <c r="D58" s="145">
        <f>'Balance Sheet 2024'!E18</f>
        <v>6830808000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241</v>
      </c>
      <c r="D59" s="168">
        <f>D57/D58</f>
        <v>0.08147118174</v>
      </c>
      <c r="E59" s="149" t="s">
        <v>242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NORTHEASTERN UNIVERSITY</v>
      </c>
      <c r="B1" s="2" t="s">
        <v>249</v>
      </c>
      <c r="C1" s="138"/>
      <c r="D1" s="138"/>
      <c r="E1" s="138"/>
      <c r="F1" s="139"/>
      <c r="G1" s="139"/>
      <c r="H1" s="139"/>
      <c r="I1" s="43"/>
      <c r="J1" s="43"/>
      <c r="K1" s="43"/>
      <c r="L1" s="43"/>
      <c r="M1" s="43"/>
      <c r="N1" s="43"/>
      <c r="O1" s="43"/>
      <c r="P1" s="43"/>
      <c r="Q1" s="43"/>
      <c r="R1" s="43"/>
      <c r="S1" s="43"/>
      <c r="T1" s="43"/>
      <c r="U1" s="43"/>
      <c r="V1" s="43"/>
      <c r="W1" s="43"/>
      <c r="X1" s="43"/>
      <c r="Y1" s="43"/>
    </row>
    <row r="2">
      <c r="A2" s="140" t="s">
        <v>186</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187</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250</v>
      </c>
      <c r="E4" s="45" t="s">
        <v>251</v>
      </c>
      <c r="F4" s="45" t="s">
        <v>252</v>
      </c>
      <c r="G4" s="59" t="s">
        <v>253</v>
      </c>
      <c r="H4" s="59"/>
      <c r="I4" s="43"/>
      <c r="J4" s="43"/>
      <c r="K4" s="43"/>
      <c r="L4" s="43"/>
      <c r="M4" s="43"/>
      <c r="N4" s="43"/>
      <c r="O4" s="43"/>
      <c r="P4" s="43"/>
      <c r="Q4" s="43"/>
      <c r="R4" s="43"/>
      <c r="S4" s="43"/>
      <c r="T4" s="43"/>
      <c r="U4" s="43"/>
      <c r="V4" s="43"/>
      <c r="W4" s="43"/>
      <c r="X4" s="43"/>
      <c r="Y4" s="43"/>
    </row>
    <row r="5">
      <c r="A5" s="138"/>
      <c r="B5" s="49"/>
      <c r="C5" s="147" t="s">
        <v>186</v>
      </c>
      <c r="D5" s="177">
        <f>'Ratios 2022'!D8</f>
        <v>1.994297567</v>
      </c>
      <c r="E5" s="177">
        <f>'Ratios 2023'!D8</f>
        <v>1.690573532</v>
      </c>
      <c r="F5" s="177">
        <f>'Ratios 2024'!D8</f>
        <v>0.4417740954</v>
      </c>
      <c r="G5" s="177">
        <f>average(D5:F5)</f>
        <v>1.375548398</v>
      </c>
      <c r="H5" s="149" t="s">
        <v>193</v>
      </c>
      <c r="I5" s="43"/>
      <c r="J5" s="43"/>
      <c r="K5" s="43"/>
      <c r="L5" s="43"/>
      <c r="M5" s="43"/>
      <c r="N5" s="43"/>
      <c r="O5" s="43"/>
      <c r="P5" s="43"/>
      <c r="Q5" s="43"/>
      <c r="R5" s="43"/>
      <c r="S5" s="43"/>
      <c r="T5" s="43"/>
      <c r="U5" s="43"/>
      <c r="V5" s="43"/>
      <c r="W5" s="43"/>
      <c r="X5" s="43"/>
      <c r="Y5" s="43"/>
    </row>
    <row r="6">
      <c r="A6" s="138"/>
      <c r="B6" s="52"/>
      <c r="C6" s="45"/>
      <c r="D6" s="45"/>
      <c r="E6" s="45"/>
      <c r="F6" s="178"/>
      <c r="G6" s="178"/>
      <c r="H6" s="178"/>
      <c r="I6" s="43"/>
      <c r="J6" s="43"/>
      <c r="K6" s="43"/>
      <c r="L6" s="43"/>
      <c r="M6" s="43"/>
      <c r="N6" s="43"/>
      <c r="O6" s="43"/>
      <c r="P6" s="43"/>
      <c r="Q6" s="43"/>
      <c r="R6" s="43"/>
      <c r="S6" s="43"/>
      <c r="T6" s="43"/>
      <c r="U6" s="43"/>
      <c r="V6" s="43"/>
      <c r="W6" s="43"/>
      <c r="X6" s="43"/>
      <c r="Y6" s="43"/>
    </row>
    <row r="7">
      <c r="A7" s="140" t="s">
        <v>194</v>
      </c>
      <c r="B7" s="5"/>
      <c r="C7" s="179"/>
      <c r="D7" s="179"/>
      <c r="E7" s="179"/>
      <c r="F7" s="179"/>
      <c r="G7" s="179"/>
      <c r="H7" s="179"/>
      <c r="I7" s="43"/>
      <c r="J7" s="43"/>
      <c r="K7" s="43"/>
      <c r="L7" s="43"/>
      <c r="M7" s="43"/>
      <c r="N7" s="43"/>
      <c r="O7" s="43"/>
      <c r="P7" s="43"/>
      <c r="Q7" s="43"/>
      <c r="R7" s="43"/>
      <c r="S7" s="43"/>
      <c r="T7" s="43"/>
      <c r="U7" s="43"/>
      <c r="V7" s="43"/>
      <c r="W7" s="43"/>
      <c r="X7" s="43"/>
      <c r="Y7" s="43"/>
    </row>
    <row r="8">
      <c r="A8" s="138"/>
      <c r="B8" s="143" t="s">
        <v>195</v>
      </c>
      <c r="C8" s="71"/>
      <c r="D8" s="71"/>
      <c r="E8" s="178"/>
      <c r="F8" s="178"/>
      <c r="G8" s="178"/>
      <c r="H8" s="178"/>
      <c r="I8" s="43"/>
      <c r="J8" s="43"/>
      <c r="K8" s="43"/>
      <c r="L8" s="43"/>
      <c r="M8" s="43"/>
      <c r="N8" s="43"/>
      <c r="O8" s="43"/>
      <c r="P8" s="43"/>
      <c r="Q8" s="43"/>
      <c r="R8" s="43"/>
      <c r="S8" s="43"/>
      <c r="T8" s="43"/>
      <c r="U8" s="43"/>
      <c r="V8" s="43"/>
      <c r="W8" s="43"/>
      <c r="X8" s="43"/>
      <c r="Y8" s="43"/>
    </row>
    <row r="9">
      <c r="A9" s="138"/>
      <c r="B9" s="49"/>
      <c r="C9" s="45"/>
      <c r="D9" s="45" t="s">
        <v>250</v>
      </c>
      <c r="E9" s="45" t="s">
        <v>251</v>
      </c>
      <c r="F9" s="45" t="s">
        <v>252</v>
      </c>
      <c r="G9" s="59" t="s">
        <v>253</v>
      </c>
      <c r="H9" s="59"/>
      <c r="I9" s="43"/>
      <c r="J9" s="43"/>
      <c r="K9" s="43"/>
      <c r="L9" s="43"/>
      <c r="M9" s="43"/>
      <c r="N9" s="43"/>
      <c r="O9" s="43"/>
      <c r="P9" s="43"/>
      <c r="Q9" s="43"/>
      <c r="R9" s="43"/>
      <c r="S9" s="43"/>
      <c r="T9" s="43"/>
      <c r="U9" s="43"/>
      <c r="V9" s="43"/>
      <c r="W9" s="43"/>
      <c r="X9" s="43"/>
      <c r="Y9" s="43"/>
    </row>
    <row r="10">
      <c r="A10" s="138"/>
      <c r="B10" s="49"/>
      <c r="C10" s="147" t="s">
        <v>194</v>
      </c>
      <c r="D10" s="148">
        <f>'Ratios 2022'!D14</f>
        <v>12.17544274</v>
      </c>
      <c r="E10" s="148">
        <f>'Ratios 2023'!D14</f>
        <v>11.64168554</v>
      </c>
      <c r="F10" s="148">
        <f>'Ratios 2024'!D14</f>
        <v>10.60239453</v>
      </c>
      <c r="G10" s="177">
        <f>average(D10:F10)</f>
        <v>11.47317427</v>
      </c>
      <c r="H10" s="149" t="s">
        <v>193</v>
      </c>
      <c r="I10" s="43"/>
      <c r="J10" s="43"/>
      <c r="K10" s="43"/>
      <c r="L10" s="43"/>
      <c r="M10" s="43"/>
      <c r="N10" s="43"/>
      <c r="O10" s="43"/>
      <c r="P10" s="43"/>
      <c r="Q10" s="43"/>
      <c r="R10" s="43"/>
      <c r="S10" s="43"/>
      <c r="T10" s="43"/>
      <c r="U10" s="43"/>
      <c r="V10" s="43"/>
      <c r="W10" s="43"/>
      <c r="X10" s="43"/>
      <c r="Y10" s="43"/>
    </row>
    <row r="11">
      <c r="A11" s="138"/>
      <c r="B11" s="52"/>
      <c r="C11" s="45"/>
      <c r="D11" s="45"/>
      <c r="E11" s="45"/>
      <c r="F11" s="178"/>
      <c r="G11" s="178"/>
      <c r="H11" s="178"/>
      <c r="I11" s="43"/>
      <c r="J11" s="43"/>
      <c r="K11" s="43"/>
      <c r="L11" s="43"/>
      <c r="M11" s="43"/>
      <c r="N11" s="43"/>
      <c r="O11" s="43"/>
      <c r="P11" s="43"/>
      <c r="Q11" s="43"/>
      <c r="R11" s="43"/>
      <c r="S11" s="43"/>
      <c r="T11" s="43"/>
      <c r="U11" s="43"/>
      <c r="V11" s="43"/>
      <c r="W11" s="43"/>
      <c r="X11" s="43"/>
      <c r="Y11" s="43"/>
    </row>
    <row r="12">
      <c r="A12" s="140" t="s">
        <v>199</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200</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250</v>
      </c>
      <c r="E14" s="45" t="s">
        <v>251</v>
      </c>
      <c r="F14" s="45" t="s">
        <v>252</v>
      </c>
      <c r="G14" s="59" t="s">
        <v>253</v>
      </c>
      <c r="H14" s="59"/>
      <c r="I14" s="43"/>
      <c r="J14" s="43"/>
      <c r="K14" s="43"/>
      <c r="L14" s="43"/>
      <c r="M14" s="43"/>
      <c r="N14" s="43"/>
      <c r="O14" s="43"/>
      <c r="P14" s="43"/>
      <c r="Q14" s="43"/>
      <c r="R14" s="43"/>
      <c r="S14" s="43"/>
      <c r="T14" s="43"/>
      <c r="U14" s="43"/>
      <c r="V14" s="43"/>
      <c r="W14" s="43"/>
      <c r="X14" s="43"/>
      <c r="Y14" s="43"/>
    </row>
    <row r="15">
      <c r="A15" s="138"/>
      <c r="B15" s="49"/>
      <c r="C15" s="147" t="s">
        <v>202</v>
      </c>
      <c r="D15" s="180">
        <f>'Ratios 2022'!D20</f>
        <v>10.03863318</v>
      </c>
      <c r="E15" s="180">
        <f>'Ratios 2023'!D20</f>
        <v>9.255461347</v>
      </c>
      <c r="F15" s="180">
        <f>'Ratios 2024'!D20</f>
        <v>9.227779543</v>
      </c>
      <c r="G15" s="177">
        <f>average(D15:F15)</f>
        <v>9.507291358</v>
      </c>
      <c r="H15" s="149" t="s">
        <v>193</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204</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205</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250</v>
      </c>
      <c r="E19" s="45" t="s">
        <v>251</v>
      </c>
      <c r="F19" s="45" t="s">
        <v>252</v>
      </c>
      <c r="G19" s="59" t="s">
        <v>253</v>
      </c>
      <c r="H19" s="59"/>
      <c r="I19" s="43"/>
      <c r="J19" s="43"/>
      <c r="K19" s="43"/>
      <c r="L19" s="43"/>
      <c r="M19" s="43"/>
      <c r="N19" s="43"/>
      <c r="O19" s="43"/>
      <c r="P19" s="43"/>
      <c r="Q19" s="43"/>
      <c r="R19" s="43"/>
      <c r="S19" s="43"/>
      <c r="T19" s="43"/>
      <c r="U19" s="43"/>
      <c r="V19" s="43"/>
      <c r="W19" s="43"/>
      <c r="X19" s="43"/>
      <c r="Y19" s="43"/>
    </row>
    <row r="20">
      <c r="A20" s="138"/>
      <c r="B20" s="49"/>
      <c r="C20" s="147" t="s">
        <v>204</v>
      </c>
      <c r="D20" s="162">
        <f>'Ratios 2022'!D26</f>
        <v>0.8423311775</v>
      </c>
      <c r="E20" s="162">
        <f>'Ratios 2023'!D26</f>
        <v>0.8006254079</v>
      </c>
      <c r="F20" s="162">
        <f>'Ratios 2024'!D26</f>
        <v>0.8337272137</v>
      </c>
      <c r="G20" s="181">
        <f>average(D20:F20)</f>
        <v>0.8255612664</v>
      </c>
      <c r="H20" s="149" t="s">
        <v>208</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209</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210</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250</v>
      </c>
      <c r="E24" s="45" t="s">
        <v>251</v>
      </c>
      <c r="F24" s="45" t="s">
        <v>252</v>
      </c>
      <c r="G24" s="59" t="s">
        <v>253</v>
      </c>
      <c r="H24" s="59"/>
      <c r="I24" s="43"/>
      <c r="J24" s="43"/>
      <c r="K24" s="43"/>
      <c r="L24" s="43"/>
      <c r="M24" s="43"/>
      <c r="N24" s="43"/>
      <c r="O24" s="43"/>
      <c r="P24" s="43"/>
      <c r="Q24" s="43"/>
      <c r="R24" s="43"/>
      <c r="S24" s="43"/>
      <c r="T24" s="43"/>
      <c r="U24" s="43"/>
      <c r="V24" s="43"/>
      <c r="W24" s="43"/>
      <c r="X24" s="43"/>
      <c r="Y24" s="43"/>
    </row>
    <row r="25">
      <c r="A25" s="138"/>
      <c r="B25" s="49"/>
      <c r="C25" s="147" t="s">
        <v>214</v>
      </c>
      <c r="D25" s="162">
        <f>'Ratios 2022'!D33</f>
        <v>0.4124853568</v>
      </c>
      <c r="E25" s="162">
        <f>'Ratios 2023'!D33</f>
        <v>0.4327375045</v>
      </c>
      <c r="F25" s="162">
        <f>'Ratios 2024'!D33</f>
        <v>0.4247343555</v>
      </c>
      <c r="G25" s="181">
        <f>average(D25:F25)</f>
        <v>0.4233190723</v>
      </c>
      <c r="H25" s="149" t="s">
        <v>215</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216</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217</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250</v>
      </c>
      <c r="E29" s="45" t="s">
        <v>251</v>
      </c>
      <c r="F29" s="45" t="s">
        <v>252</v>
      </c>
      <c r="G29" s="59" t="s">
        <v>253</v>
      </c>
      <c r="H29" s="59"/>
      <c r="I29" s="43"/>
      <c r="J29" s="43"/>
      <c r="K29" s="43"/>
      <c r="L29" s="43"/>
      <c r="M29" s="43"/>
      <c r="N29" s="43"/>
      <c r="O29" s="43"/>
      <c r="P29" s="43"/>
      <c r="Q29" s="43"/>
      <c r="R29" s="43"/>
      <c r="S29" s="43"/>
      <c r="T29" s="43"/>
      <c r="U29" s="43"/>
      <c r="V29" s="43"/>
      <c r="W29" s="43"/>
      <c r="X29" s="43"/>
      <c r="Y29" s="43"/>
    </row>
    <row r="30">
      <c r="A30" s="138"/>
      <c r="B30" s="49"/>
      <c r="C30" s="147" t="s">
        <v>216</v>
      </c>
      <c r="D30" s="162">
        <f>'Ratios 2022'!D38</f>
        <v>0.1602274345</v>
      </c>
      <c r="E30" s="162">
        <f>'Ratios 2023'!D38</f>
        <v>0.1667494985</v>
      </c>
      <c r="F30" s="162">
        <f>'Ratios 2024'!D38</f>
        <v>0.1840299763</v>
      </c>
      <c r="G30" s="181">
        <f>average(D30:F30)</f>
        <v>0.1703356364</v>
      </c>
      <c r="H30" s="149" t="s">
        <v>219</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220</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221</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250</v>
      </c>
      <c r="E34" s="45" t="s">
        <v>251</v>
      </c>
      <c r="F34" s="45" t="s">
        <v>252</v>
      </c>
      <c r="G34" s="59" t="s">
        <v>253</v>
      </c>
      <c r="H34" s="59"/>
      <c r="I34" s="43"/>
      <c r="J34" s="43"/>
      <c r="K34" s="43"/>
      <c r="L34" s="43"/>
      <c r="M34" s="43"/>
      <c r="N34" s="43"/>
      <c r="O34" s="43"/>
      <c r="P34" s="43"/>
      <c r="Q34" s="43"/>
      <c r="R34" s="43"/>
      <c r="S34" s="43"/>
      <c r="T34" s="43"/>
      <c r="U34" s="43"/>
      <c r="V34" s="43"/>
      <c r="W34" s="43"/>
      <c r="X34" s="43"/>
      <c r="Y34" s="43"/>
    </row>
    <row r="35">
      <c r="A35" s="138"/>
      <c r="B35" s="49"/>
      <c r="C35" s="147" t="s">
        <v>254</v>
      </c>
      <c r="D35" s="162">
        <f>'Ratios 2022'!E41</f>
        <v>0.8997189634</v>
      </c>
      <c r="E35" s="162">
        <f>'Ratios 2023'!E41</f>
        <v>0.9038540415</v>
      </c>
      <c r="F35" s="162">
        <f>'Ratios 2024'!E41</f>
        <v>0.9084844177</v>
      </c>
      <c r="G35" s="181">
        <f t="shared" ref="G35:G37" si="1">average(D35:F35)</f>
        <v>0.9040191409</v>
      </c>
      <c r="H35" s="181"/>
      <c r="I35" s="43"/>
      <c r="J35" s="43"/>
      <c r="K35" s="43"/>
      <c r="L35" s="43"/>
      <c r="M35" s="43"/>
      <c r="N35" s="43"/>
      <c r="O35" s="43"/>
      <c r="P35" s="43"/>
      <c r="Q35" s="43"/>
      <c r="R35" s="43"/>
      <c r="S35" s="43"/>
      <c r="T35" s="43"/>
      <c r="U35" s="43"/>
      <c r="V35" s="43"/>
      <c r="W35" s="43"/>
      <c r="X35" s="43"/>
      <c r="Y35" s="43"/>
    </row>
    <row r="36">
      <c r="A36" s="138"/>
      <c r="B36" s="52"/>
      <c r="C36" s="147" t="s">
        <v>223</v>
      </c>
      <c r="D36" s="162">
        <f>'Ratios 2022'!E42</f>
        <v>0.08362699046</v>
      </c>
      <c r="E36" s="162">
        <f>'Ratios 2023'!E42</f>
        <v>0.0798548277</v>
      </c>
      <c r="F36" s="162">
        <f>'Ratios 2024'!E42</f>
        <v>0.0764014062</v>
      </c>
      <c r="G36" s="181">
        <f t="shared" si="1"/>
        <v>0.07996107479</v>
      </c>
      <c r="H36" s="181"/>
      <c r="I36" s="43"/>
      <c r="J36" s="43"/>
      <c r="K36" s="43"/>
      <c r="L36" s="43"/>
      <c r="M36" s="43"/>
      <c r="N36" s="43"/>
      <c r="O36" s="43"/>
      <c r="P36" s="43"/>
      <c r="Q36" s="43"/>
      <c r="R36" s="43"/>
      <c r="S36" s="43"/>
      <c r="T36" s="43"/>
      <c r="U36" s="43"/>
      <c r="V36" s="43"/>
      <c r="W36" s="43"/>
      <c r="X36" s="43"/>
      <c r="Y36" s="43"/>
    </row>
    <row r="37">
      <c r="A37" s="138"/>
      <c r="B37" s="182"/>
      <c r="C37" s="147" t="s">
        <v>224</v>
      </c>
      <c r="D37" s="162">
        <f>'Ratios 2022'!E43</f>
        <v>0.01665404617</v>
      </c>
      <c r="E37" s="162">
        <f>'Ratios 2023'!E43</f>
        <v>0.01629113076</v>
      </c>
      <c r="F37" s="162">
        <f>'Ratios 2024'!E43</f>
        <v>0.01511417609</v>
      </c>
      <c r="G37" s="181">
        <f t="shared" si="1"/>
        <v>0.01601978434</v>
      </c>
      <c r="H37" s="181"/>
      <c r="I37" s="43"/>
      <c r="J37" s="43"/>
      <c r="K37" s="43"/>
      <c r="L37" s="43"/>
      <c r="M37" s="43"/>
      <c r="N37" s="43"/>
      <c r="O37" s="43"/>
      <c r="P37" s="43"/>
      <c r="Q37" s="43"/>
      <c r="R37" s="43"/>
      <c r="S37" s="43"/>
      <c r="T37" s="43"/>
      <c r="U37" s="43"/>
      <c r="V37" s="43"/>
      <c r="W37" s="43"/>
      <c r="X37" s="43"/>
      <c r="Y37" s="43"/>
    </row>
    <row r="38">
      <c r="A38" s="138"/>
      <c r="B38" s="182"/>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225</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226</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250</v>
      </c>
      <c r="E41" s="45" t="s">
        <v>251</v>
      </c>
      <c r="F41" s="45" t="s">
        <v>252</v>
      </c>
      <c r="G41" s="59" t="s">
        <v>253</v>
      </c>
      <c r="H41" s="59"/>
      <c r="I41" s="43"/>
      <c r="J41" s="43"/>
      <c r="K41" s="43"/>
      <c r="L41" s="43"/>
      <c r="M41" s="43"/>
      <c r="N41" s="43"/>
      <c r="O41" s="43"/>
      <c r="P41" s="43"/>
      <c r="Q41" s="43"/>
      <c r="R41" s="43"/>
      <c r="S41" s="43"/>
      <c r="T41" s="43"/>
      <c r="U41" s="43"/>
      <c r="V41" s="43"/>
      <c r="W41" s="43"/>
      <c r="X41" s="43"/>
      <c r="Y41" s="43"/>
    </row>
    <row r="42">
      <c r="A42" s="138"/>
      <c r="B42" s="49"/>
      <c r="C42" s="147" t="s">
        <v>229</v>
      </c>
      <c r="D42" s="165">
        <f>'Ratios 2022'!D49</f>
        <v>8.299553692</v>
      </c>
      <c r="E42" s="165">
        <f>'Ratios 2023'!D49</f>
        <v>10.21867979</v>
      </c>
      <c r="F42" s="165">
        <f>'Ratios 2024'!D49</f>
        <v>8.072758882</v>
      </c>
      <c r="G42" s="183">
        <f>if((D42+E42+F42=0),0,(D42+E42+F42)/3)</f>
        <v>8.86366412</v>
      </c>
      <c r="H42" s="149" t="s">
        <v>230</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231</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232</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250</v>
      </c>
      <c r="E46" s="45" t="s">
        <v>251</v>
      </c>
      <c r="F46" s="45" t="s">
        <v>252</v>
      </c>
      <c r="G46" s="59" t="s">
        <v>253</v>
      </c>
      <c r="H46" s="59"/>
      <c r="I46" s="43"/>
      <c r="J46" s="43"/>
      <c r="K46" s="43"/>
      <c r="L46" s="43"/>
      <c r="M46" s="43"/>
      <c r="N46" s="43"/>
      <c r="O46" s="43"/>
      <c r="P46" s="43"/>
      <c r="Q46" s="43"/>
      <c r="R46" s="43"/>
      <c r="S46" s="43"/>
      <c r="T46" s="43"/>
      <c r="U46" s="43"/>
      <c r="V46" s="43"/>
      <c r="W46" s="43"/>
      <c r="X46" s="43"/>
      <c r="Y46" s="43"/>
    </row>
    <row r="47">
      <c r="A47" s="138"/>
      <c r="B47" s="49"/>
      <c r="C47" s="147" t="s">
        <v>235</v>
      </c>
      <c r="D47" s="148">
        <f>'Ratios 2022'!D54</f>
        <v>0.6230413387</v>
      </c>
      <c r="E47" s="148">
        <f>'Ratios 2023'!D54</f>
        <v>0.6130372803</v>
      </c>
      <c r="F47" s="148">
        <f>'Ratios 2024'!D54</f>
        <v>0.3799963801</v>
      </c>
      <c r="G47" s="177">
        <f>average(D47:F47)</f>
        <v>0.5386916663</v>
      </c>
      <c r="H47" s="149" t="s">
        <v>236</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237</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238</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250</v>
      </c>
      <c r="E51" s="45" t="s">
        <v>251</v>
      </c>
      <c r="F51" s="45" t="s">
        <v>252</v>
      </c>
      <c r="G51" s="59" t="s">
        <v>253</v>
      </c>
      <c r="H51" s="59"/>
      <c r="I51" s="43"/>
      <c r="J51" s="43"/>
      <c r="K51" s="43"/>
      <c r="L51" s="43"/>
      <c r="M51" s="43"/>
      <c r="N51" s="43"/>
      <c r="O51" s="43"/>
      <c r="P51" s="43"/>
      <c r="Q51" s="43"/>
      <c r="R51" s="43"/>
      <c r="S51" s="43"/>
      <c r="T51" s="43"/>
      <c r="U51" s="43"/>
      <c r="V51" s="43"/>
      <c r="W51" s="43"/>
      <c r="X51" s="43"/>
      <c r="Y51" s="43"/>
    </row>
    <row r="52">
      <c r="A52" s="138"/>
      <c r="B52" s="49"/>
      <c r="C52" s="147" t="s">
        <v>241</v>
      </c>
      <c r="D52" s="184">
        <f>'Ratios 2022'!D59</f>
        <v>0.09048537929</v>
      </c>
      <c r="E52" s="184">
        <f>'Ratios 2023'!D59</f>
        <v>0.08267531407</v>
      </c>
      <c r="F52" s="184">
        <f>'Ratios 2024'!D59</f>
        <v>0.08147118174</v>
      </c>
      <c r="G52" s="185">
        <f>average(D52:F52)</f>
        <v>0.0848772917</v>
      </c>
      <c r="H52" s="149" t="s">
        <v>242</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NORTHEASTERN UNIVERSITY</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NORTHEASTERN UNIVERSITY</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154580.0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2.34195328E8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1.05748672E8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2.8079061E7</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340098580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2.178459636E9</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3038230.0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2998637.0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2184496503</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4.1409865E7</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13403.0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390615.0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1.3379725E7</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4658059.0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8721666</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8721666</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82</v>
      </c>
      <c r="D26" s="50">
        <v>7.19267061E8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7.12730925E8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6536136</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6536136</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267608.0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182687.0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84921</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455066.0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100</v>
      </c>
      <c r="D40" s="74"/>
      <c r="E40" s="48">
        <v>46425.0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101</v>
      </c>
      <c r="D41" s="74"/>
      <c r="E41" s="48">
        <v>3973822.0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102</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4475313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103</v>
      </c>
      <c r="D44" s="88"/>
      <c r="E44" s="88"/>
      <c r="F44" s="89">
        <f>sum(F16:F43)+F9</f>
        <v>2586227002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NORTHEASTERN UNIVERSITY</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104</v>
      </c>
      <c r="D2" s="42" t="s">
        <v>105</v>
      </c>
      <c r="E2" s="42" t="s">
        <v>106</v>
      </c>
      <c r="F2" s="42" t="s">
        <v>107</v>
      </c>
      <c r="G2" s="43"/>
      <c r="H2" s="43"/>
      <c r="I2" s="43"/>
      <c r="J2" s="43"/>
      <c r="K2" s="43"/>
      <c r="L2" s="43"/>
      <c r="M2" s="43"/>
      <c r="N2" s="43"/>
      <c r="O2" s="43"/>
      <c r="P2" s="43"/>
      <c r="Q2" s="43"/>
      <c r="R2" s="43"/>
      <c r="S2" s="43"/>
      <c r="T2" s="43"/>
      <c r="U2" s="43"/>
      <c r="V2" s="43"/>
      <c r="W2" s="43"/>
      <c r="X2" s="43"/>
      <c r="Y2" s="43"/>
      <c r="Z2" s="43"/>
    </row>
    <row r="3">
      <c r="A3" s="80">
        <v>1.0</v>
      </c>
      <c r="B3" s="96" t="s">
        <v>108</v>
      </c>
      <c r="C3" s="98">
        <f t="shared" ref="C3:C39" si="1">sum(D3:F3)</f>
        <v>43051339</v>
      </c>
      <c r="D3" s="99">
        <v>4.3051339E7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109</v>
      </c>
      <c r="C4" s="98">
        <f t="shared" si="1"/>
        <v>504607293</v>
      </c>
      <c r="D4" s="99">
        <v>5.04607293E8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110</v>
      </c>
      <c r="C5" s="98">
        <f t="shared" si="1"/>
        <v>1293635</v>
      </c>
      <c r="D5" s="99">
        <v>1293635.0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111</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112</v>
      </c>
      <c r="C7" s="98">
        <f t="shared" si="1"/>
        <v>12342621</v>
      </c>
      <c r="D7" s="99">
        <v>3572178.0</v>
      </c>
      <c r="E7" s="99">
        <v>7479350.0</v>
      </c>
      <c r="F7" s="99">
        <v>1291093.0</v>
      </c>
      <c r="G7" s="43"/>
      <c r="H7" s="43"/>
      <c r="I7" s="43"/>
      <c r="J7" s="43"/>
      <c r="K7" s="43"/>
      <c r="L7" s="43"/>
      <c r="M7" s="43"/>
      <c r="N7" s="43"/>
      <c r="O7" s="43"/>
      <c r="P7" s="43"/>
      <c r="Q7" s="43"/>
      <c r="R7" s="43"/>
      <c r="S7" s="43"/>
      <c r="T7" s="43"/>
      <c r="U7" s="43"/>
      <c r="V7" s="43"/>
      <c r="W7" s="43"/>
      <c r="X7" s="43"/>
      <c r="Y7" s="43"/>
      <c r="Z7" s="43"/>
    </row>
    <row r="8">
      <c r="A8" s="80">
        <v>6.0</v>
      </c>
      <c r="B8" s="96" t="s">
        <v>113</v>
      </c>
      <c r="C8" s="98">
        <f t="shared" si="1"/>
        <v>2028073</v>
      </c>
      <c r="D8" s="99">
        <v>2028073.0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114</v>
      </c>
      <c r="C9" s="98">
        <f t="shared" si="1"/>
        <v>818588708</v>
      </c>
      <c r="D9" s="99">
        <v>7.44252507E8</v>
      </c>
      <c r="E9" s="99">
        <v>5.7372745E7</v>
      </c>
      <c r="F9" s="99">
        <v>1.6963456E7</v>
      </c>
      <c r="G9" s="43"/>
      <c r="H9" s="43"/>
      <c r="I9" s="43"/>
      <c r="J9" s="43"/>
      <c r="K9" s="43"/>
      <c r="L9" s="43"/>
      <c r="M9" s="43"/>
      <c r="N9" s="43"/>
      <c r="O9" s="43"/>
      <c r="P9" s="43"/>
      <c r="Q9" s="43"/>
      <c r="R9" s="43"/>
      <c r="S9" s="43"/>
      <c r="T9" s="43"/>
      <c r="U9" s="43"/>
      <c r="V9" s="43"/>
      <c r="W9" s="43"/>
      <c r="X9" s="43"/>
      <c r="Y9" s="43"/>
      <c r="Z9" s="43"/>
    </row>
    <row r="10">
      <c r="A10" s="80">
        <v>8.0</v>
      </c>
      <c r="B10" s="96" t="s">
        <v>115</v>
      </c>
      <c r="C10" s="98">
        <f t="shared" si="1"/>
        <v>45445245</v>
      </c>
      <c r="D10" s="99">
        <v>4.0912669E7</v>
      </c>
      <c r="E10" s="99">
        <v>3536457.0</v>
      </c>
      <c r="F10" s="99">
        <v>996119.0</v>
      </c>
      <c r="G10" s="43"/>
      <c r="H10" s="43"/>
      <c r="I10" s="43"/>
      <c r="J10" s="43"/>
      <c r="K10" s="43"/>
      <c r="L10" s="43"/>
      <c r="M10" s="43"/>
      <c r="N10" s="43"/>
      <c r="O10" s="43"/>
      <c r="P10" s="43"/>
      <c r="Q10" s="43"/>
      <c r="R10" s="43"/>
      <c r="S10" s="43"/>
      <c r="T10" s="43"/>
      <c r="U10" s="43"/>
      <c r="V10" s="43"/>
      <c r="W10" s="43"/>
      <c r="X10" s="43"/>
      <c r="Y10" s="43"/>
      <c r="Z10" s="43"/>
    </row>
    <row r="11">
      <c r="A11" s="45">
        <v>9.0</v>
      </c>
      <c r="B11" s="46" t="s">
        <v>116</v>
      </c>
      <c r="C11" s="98">
        <f t="shared" si="1"/>
        <v>88017703</v>
      </c>
      <c r="D11" s="99">
        <v>7.9234406E7</v>
      </c>
      <c r="E11" s="99">
        <v>7839780.0</v>
      </c>
      <c r="F11" s="99">
        <v>943517.0</v>
      </c>
      <c r="G11" s="43"/>
      <c r="H11" s="43"/>
      <c r="I11" s="43"/>
      <c r="J11" s="43"/>
      <c r="K11" s="43"/>
      <c r="L11" s="43"/>
      <c r="M11" s="43"/>
      <c r="N11" s="43"/>
      <c r="O11" s="43"/>
      <c r="P11" s="43"/>
      <c r="Q11" s="43"/>
      <c r="R11" s="43"/>
      <c r="S11" s="43"/>
      <c r="T11" s="43"/>
      <c r="U11" s="43"/>
      <c r="V11" s="43"/>
      <c r="W11" s="43"/>
      <c r="X11" s="43"/>
      <c r="Y11" s="43"/>
      <c r="Z11" s="43"/>
    </row>
    <row r="12">
      <c r="A12" s="45">
        <v>10.0</v>
      </c>
      <c r="B12" s="46" t="s">
        <v>117</v>
      </c>
      <c r="C12" s="98">
        <f t="shared" si="1"/>
        <v>48514103</v>
      </c>
      <c r="D12" s="99">
        <v>4.367293E7</v>
      </c>
      <c r="E12" s="99">
        <v>3777799.0</v>
      </c>
      <c r="F12" s="99">
        <v>1063374.0</v>
      </c>
      <c r="G12" s="43"/>
      <c r="H12" s="43"/>
      <c r="I12" s="43"/>
      <c r="J12" s="43"/>
      <c r="K12" s="43"/>
      <c r="L12" s="43"/>
      <c r="M12" s="43"/>
      <c r="N12" s="43"/>
      <c r="O12" s="43"/>
      <c r="P12" s="43"/>
      <c r="Q12" s="43"/>
      <c r="R12" s="43"/>
      <c r="S12" s="43"/>
      <c r="T12" s="43"/>
      <c r="U12" s="43"/>
      <c r="V12" s="43"/>
      <c r="W12" s="43"/>
      <c r="X12" s="43"/>
      <c r="Y12" s="43"/>
      <c r="Z12" s="43"/>
    </row>
    <row r="13">
      <c r="A13" s="45">
        <v>11.0</v>
      </c>
      <c r="B13" s="46" t="s">
        <v>118</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119</v>
      </c>
      <c r="B14" s="46" t="s">
        <v>120</v>
      </c>
      <c r="C14" s="98">
        <f t="shared" si="1"/>
        <v>859699</v>
      </c>
      <c r="D14" s="99">
        <v>859699.0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121</v>
      </c>
      <c r="C15" s="98">
        <f t="shared" si="1"/>
        <v>8725251</v>
      </c>
      <c r="D15" s="99">
        <v>494623.0</v>
      </c>
      <c r="E15" s="99">
        <v>8230628.0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122</v>
      </c>
      <c r="C16" s="98">
        <f t="shared" si="1"/>
        <v>1296398</v>
      </c>
      <c r="D16" s="99">
        <v>0.0</v>
      </c>
      <c r="E16" s="99">
        <v>1296398.0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123</v>
      </c>
      <c r="C17" s="98">
        <f t="shared" si="1"/>
        <v>1194510</v>
      </c>
      <c r="D17" s="99">
        <v>1190149.0</v>
      </c>
      <c r="E17" s="99">
        <v>4361.0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124</v>
      </c>
      <c r="C18" s="98">
        <f t="shared" si="1"/>
        <v>0</v>
      </c>
      <c r="D18" s="99">
        <v>0.0</v>
      </c>
      <c r="E18" s="99">
        <v>0.0</v>
      </c>
      <c r="F18" s="99">
        <v>0.0</v>
      </c>
      <c r="G18" s="43"/>
      <c r="H18" s="43"/>
      <c r="I18" s="43"/>
      <c r="J18" s="43"/>
      <c r="K18" s="43"/>
      <c r="L18" s="43"/>
      <c r="M18" s="43"/>
      <c r="N18" s="43"/>
      <c r="O18" s="43"/>
      <c r="P18" s="43"/>
      <c r="Q18" s="43"/>
      <c r="R18" s="43"/>
      <c r="S18" s="43"/>
      <c r="T18" s="43"/>
      <c r="U18" s="43"/>
      <c r="V18" s="43"/>
      <c r="W18" s="43"/>
      <c r="X18" s="43"/>
      <c r="Y18" s="43"/>
      <c r="Z18" s="43"/>
    </row>
    <row r="19">
      <c r="A19" s="45" t="s">
        <v>56</v>
      </c>
      <c r="B19" s="46" t="s">
        <v>125</v>
      </c>
      <c r="C19" s="98">
        <f t="shared" si="1"/>
        <v>3603162</v>
      </c>
      <c r="D19" s="99">
        <v>0.0</v>
      </c>
      <c r="E19" s="99">
        <v>3603162.0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126</v>
      </c>
      <c r="C20" s="98">
        <f t="shared" si="1"/>
        <v>23239130</v>
      </c>
      <c r="D20" s="99">
        <v>2.3219699E7</v>
      </c>
      <c r="E20" s="99">
        <v>9656.0</v>
      </c>
      <c r="F20" s="99">
        <v>9775.0</v>
      </c>
      <c r="G20" s="43"/>
      <c r="H20" s="43"/>
      <c r="I20" s="43"/>
      <c r="J20" s="43"/>
      <c r="K20" s="43"/>
      <c r="L20" s="43"/>
      <c r="M20" s="43"/>
      <c r="N20" s="43"/>
      <c r="O20" s="43"/>
      <c r="P20" s="43"/>
      <c r="Q20" s="43"/>
      <c r="R20" s="43"/>
      <c r="S20" s="43"/>
      <c r="T20" s="43"/>
      <c r="U20" s="43"/>
      <c r="V20" s="43"/>
      <c r="W20" s="43"/>
      <c r="X20" s="43"/>
      <c r="Y20" s="43"/>
      <c r="Z20" s="43"/>
    </row>
    <row r="21">
      <c r="A21" s="45">
        <v>12.0</v>
      </c>
      <c r="B21" s="46" t="s">
        <v>127</v>
      </c>
      <c r="C21" s="98">
        <f t="shared" si="1"/>
        <v>27043687</v>
      </c>
      <c r="D21" s="99">
        <v>2.0611261E7</v>
      </c>
      <c r="E21" s="99">
        <v>6417544.0</v>
      </c>
      <c r="F21" s="99">
        <v>14882.0</v>
      </c>
      <c r="G21" s="43"/>
      <c r="H21" s="43"/>
      <c r="I21" s="43"/>
      <c r="J21" s="43"/>
      <c r="K21" s="43"/>
      <c r="L21" s="43"/>
      <c r="M21" s="43"/>
      <c r="N21" s="43"/>
      <c r="O21" s="43"/>
      <c r="P21" s="43"/>
      <c r="Q21" s="43"/>
      <c r="R21" s="43"/>
      <c r="S21" s="43"/>
      <c r="T21" s="43"/>
      <c r="U21" s="43"/>
      <c r="V21" s="43"/>
      <c r="W21" s="43"/>
      <c r="X21" s="43"/>
      <c r="Y21" s="43"/>
      <c r="Z21" s="43"/>
    </row>
    <row r="22">
      <c r="A22" s="45">
        <v>13.0</v>
      </c>
      <c r="B22" s="46" t="s">
        <v>128</v>
      </c>
      <c r="C22" s="98">
        <f t="shared" si="1"/>
        <v>62347798</v>
      </c>
      <c r="D22" s="99">
        <v>5.3928524E7</v>
      </c>
      <c r="E22" s="99">
        <v>6026259.0</v>
      </c>
      <c r="F22" s="99">
        <v>2393015.0</v>
      </c>
      <c r="G22" s="43"/>
      <c r="H22" s="43"/>
      <c r="I22" s="43"/>
      <c r="J22" s="43"/>
      <c r="K22" s="43"/>
      <c r="L22" s="43"/>
      <c r="M22" s="43"/>
      <c r="N22" s="43"/>
      <c r="O22" s="43"/>
      <c r="P22" s="43"/>
      <c r="Q22" s="43"/>
      <c r="R22" s="43"/>
      <c r="S22" s="43"/>
      <c r="T22" s="43"/>
      <c r="U22" s="43"/>
      <c r="V22" s="43"/>
      <c r="W22" s="43"/>
      <c r="X22" s="43"/>
      <c r="Y22" s="43"/>
      <c r="Z22" s="43"/>
    </row>
    <row r="23">
      <c r="A23" s="45">
        <v>14.0</v>
      </c>
      <c r="B23" s="46" t="s">
        <v>129</v>
      </c>
      <c r="C23" s="98">
        <f t="shared" si="1"/>
        <v>84535474</v>
      </c>
      <c r="D23" s="99">
        <v>5.3730747E7</v>
      </c>
      <c r="E23" s="99">
        <v>3.0804727E7</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68749</v>
      </c>
      <c r="D24" s="99">
        <v>68449.0</v>
      </c>
      <c r="E24" s="99">
        <v>300.0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130</v>
      </c>
      <c r="C25" s="98">
        <f t="shared" si="1"/>
        <v>148583918</v>
      </c>
      <c r="D25" s="99">
        <v>1.40102234E8</v>
      </c>
      <c r="E25" s="99">
        <v>7860030.0</v>
      </c>
      <c r="F25" s="99">
        <v>621654.0</v>
      </c>
      <c r="G25" s="43"/>
      <c r="H25" s="43"/>
      <c r="I25" s="43"/>
      <c r="J25" s="43"/>
      <c r="K25" s="43"/>
      <c r="L25" s="43"/>
      <c r="M25" s="43"/>
      <c r="N25" s="43"/>
      <c r="O25" s="43"/>
      <c r="P25" s="43"/>
      <c r="Q25" s="43"/>
      <c r="R25" s="43"/>
      <c r="S25" s="43"/>
      <c r="T25" s="43"/>
      <c r="U25" s="43"/>
      <c r="V25" s="43"/>
      <c r="W25" s="43"/>
      <c r="X25" s="43"/>
      <c r="Y25" s="43"/>
      <c r="Z25" s="43"/>
    </row>
    <row r="26">
      <c r="A26" s="45">
        <v>17.0</v>
      </c>
      <c r="B26" s="46" t="s">
        <v>131</v>
      </c>
      <c r="C26" s="98">
        <f t="shared" si="1"/>
        <v>53136639</v>
      </c>
      <c r="D26" s="99">
        <v>5.0116396E7</v>
      </c>
      <c r="E26" s="99">
        <v>1892868.0</v>
      </c>
      <c r="F26" s="99">
        <v>1127375.0</v>
      </c>
      <c r="G26" s="43"/>
      <c r="H26" s="43"/>
      <c r="I26" s="43"/>
      <c r="J26" s="43"/>
      <c r="K26" s="43"/>
      <c r="L26" s="43"/>
      <c r="M26" s="43"/>
      <c r="N26" s="43"/>
      <c r="O26" s="43"/>
      <c r="P26" s="43"/>
      <c r="Q26" s="43"/>
      <c r="R26" s="43"/>
      <c r="S26" s="43"/>
      <c r="T26" s="43"/>
      <c r="U26" s="43"/>
      <c r="V26" s="43"/>
      <c r="W26" s="43"/>
      <c r="X26" s="43"/>
      <c r="Y26" s="43"/>
      <c r="Z26" s="43"/>
    </row>
    <row r="27">
      <c r="A27" s="80">
        <v>18.0</v>
      </c>
      <c r="B27" s="96" t="s">
        <v>132</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133</v>
      </c>
      <c r="C28" s="98">
        <f t="shared" si="1"/>
        <v>4942372</v>
      </c>
      <c r="D28" s="99">
        <v>4200339.0</v>
      </c>
      <c r="E28" s="99">
        <v>480993.0</v>
      </c>
      <c r="F28" s="99">
        <v>261040.0</v>
      </c>
      <c r="G28" s="43"/>
      <c r="H28" s="43"/>
      <c r="I28" s="43"/>
      <c r="J28" s="43"/>
      <c r="K28" s="43"/>
      <c r="L28" s="43"/>
      <c r="M28" s="43"/>
      <c r="N28" s="43"/>
      <c r="O28" s="43"/>
      <c r="P28" s="43"/>
      <c r="Q28" s="43"/>
      <c r="R28" s="43"/>
      <c r="S28" s="43"/>
      <c r="T28" s="43"/>
      <c r="U28" s="43"/>
      <c r="V28" s="43"/>
      <c r="W28" s="43"/>
      <c r="X28" s="43"/>
      <c r="Y28" s="43"/>
      <c r="Z28" s="43"/>
    </row>
    <row r="29">
      <c r="A29" s="45">
        <v>20.0</v>
      </c>
      <c r="B29" s="46" t="s">
        <v>134</v>
      </c>
      <c r="C29" s="98">
        <f t="shared" si="1"/>
        <v>40586928</v>
      </c>
      <c r="D29" s="99">
        <v>3.8380946E7</v>
      </c>
      <c r="E29" s="99">
        <v>1702579.0</v>
      </c>
      <c r="F29" s="99">
        <v>503403.0</v>
      </c>
      <c r="G29" s="43"/>
      <c r="H29" s="43"/>
      <c r="I29" s="43"/>
      <c r="J29" s="43"/>
      <c r="K29" s="43"/>
      <c r="L29" s="43"/>
      <c r="M29" s="43"/>
      <c r="N29" s="43"/>
      <c r="O29" s="43"/>
      <c r="P29" s="43"/>
      <c r="Q29" s="43"/>
      <c r="R29" s="43"/>
      <c r="S29" s="43"/>
      <c r="T29" s="43"/>
      <c r="U29" s="43"/>
      <c r="V29" s="43"/>
      <c r="W29" s="43"/>
      <c r="X29" s="43"/>
      <c r="Y29" s="43"/>
      <c r="Z29" s="43"/>
    </row>
    <row r="30">
      <c r="A30" s="45">
        <v>21.0</v>
      </c>
      <c r="B30" s="46" t="s">
        <v>135</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136</v>
      </c>
      <c r="C31" s="98">
        <f t="shared" si="1"/>
        <v>120052117</v>
      </c>
      <c r="D31" s="99">
        <v>9.834287E7</v>
      </c>
      <c r="E31" s="99">
        <v>1.6755216E7</v>
      </c>
      <c r="F31" s="99">
        <v>4954031.0</v>
      </c>
      <c r="G31" s="43"/>
      <c r="H31" s="43"/>
      <c r="I31" s="43"/>
      <c r="J31" s="43"/>
      <c r="K31" s="43"/>
      <c r="L31" s="43"/>
      <c r="M31" s="43"/>
      <c r="N31" s="43"/>
      <c r="O31" s="43"/>
      <c r="P31" s="43"/>
      <c r="Q31" s="43"/>
      <c r="R31" s="43"/>
      <c r="S31" s="43"/>
      <c r="T31" s="43"/>
      <c r="U31" s="43"/>
      <c r="V31" s="43"/>
      <c r="W31" s="43"/>
      <c r="X31" s="43"/>
      <c r="Y31" s="43"/>
      <c r="Z31" s="43"/>
    </row>
    <row r="32">
      <c r="A32" s="45">
        <v>23.0</v>
      </c>
      <c r="B32" s="46" t="s">
        <v>137</v>
      </c>
      <c r="C32" s="98">
        <f t="shared" si="1"/>
        <v>13243531</v>
      </c>
      <c r="D32" s="99">
        <v>6668699.0</v>
      </c>
      <c r="E32" s="99">
        <v>6574832.0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138</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119</v>
      </c>
      <c r="B34" s="46" t="s">
        <v>139</v>
      </c>
      <c r="C34" s="98">
        <f t="shared" si="1"/>
        <v>78280269</v>
      </c>
      <c r="D34" s="99">
        <v>6.9942733E7</v>
      </c>
      <c r="E34" s="99">
        <v>7408501.0</v>
      </c>
      <c r="F34" s="99">
        <v>929035.0</v>
      </c>
      <c r="G34" s="43"/>
      <c r="H34" s="43"/>
      <c r="I34" s="43"/>
      <c r="J34" s="43"/>
      <c r="K34" s="43"/>
      <c r="L34" s="43"/>
      <c r="M34" s="43"/>
      <c r="N34" s="43"/>
      <c r="O34" s="43"/>
      <c r="P34" s="43"/>
      <c r="Q34" s="43"/>
      <c r="R34" s="43"/>
      <c r="S34" s="43"/>
      <c r="T34" s="43"/>
      <c r="U34" s="43"/>
      <c r="V34" s="43"/>
      <c r="W34" s="43"/>
      <c r="X34" s="43"/>
      <c r="Y34" s="43"/>
      <c r="Z34" s="43"/>
    </row>
    <row r="35">
      <c r="A35" s="45" t="s">
        <v>48</v>
      </c>
      <c r="B35" s="102" t="s">
        <v>140</v>
      </c>
      <c r="C35" s="98">
        <f t="shared" si="1"/>
        <v>33036953</v>
      </c>
      <c r="D35" s="99">
        <v>3.2315994E7</v>
      </c>
      <c r="E35" s="99">
        <v>636481.0</v>
      </c>
      <c r="F35" s="99">
        <v>84478.0</v>
      </c>
      <c r="G35" s="43"/>
      <c r="H35" s="43"/>
      <c r="I35" s="43"/>
      <c r="J35" s="43"/>
      <c r="K35" s="43"/>
      <c r="L35" s="43"/>
      <c r="M35" s="43"/>
      <c r="N35" s="43"/>
      <c r="O35" s="43"/>
      <c r="P35" s="43"/>
      <c r="Q35" s="43"/>
      <c r="R35" s="43"/>
      <c r="S35" s="43"/>
      <c r="T35" s="43"/>
      <c r="U35" s="43"/>
      <c r="V35" s="43"/>
      <c r="W35" s="43"/>
      <c r="X35" s="43"/>
      <c r="Y35" s="43"/>
      <c r="Z35" s="43"/>
    </row>
    <row r="36">
      <c r="A36" s="45" t="s">
        <v>50</v>
      </c>
      <c r="B36" s="102" t="s">
        <v>141</v>
      </c>
      <c r="C36" s="98">
        <f t="shared" si="1"/>
        <v>37212314</v>
      </c>
      <c r="D36" s="99">
        <v>3.4813698E7</v>
      </c>
      <c r="E36" s="99">
        <v>1596071.0</v>
      </c>
      <c r="F36" s="99">
        <v>802545.0</v>
      </c>
      <c r="G36" s="43"/>
      <c r="H36" s="43"/>
      <c r="I36" s="43"/>
      <c r="J36" s="43"/>
      <c r="K36" s="43"/>
      <c r="L36" s="43"/>
      <c r="M36" s="43"/>
      <c r="N36" s="43"/>
      <c r="O36" s="43"/>
      <c r="P36" s="43"/>
      <c r="Q36" s="43"/>
      <c r="R36" s="43"/>
      <c r="S36" s="43"/>
      <c r="T36" s="43"/>
      <c r="U36" s="43"/>
      <c r="V36" s="43"/>
      <c r="W36" s="43"/>
      <c r="X36" s="43"/>
      <c r="Y36" s="43"/>
      <c r="Z36" s="43"/>
    </row>
    <row r="37">
      <c r="A37" s="45" t="s">
        <v>52</v>
      </c>
      <c r="B37" s="102" t="s">
        <v>142</v>
      </c>
      <c r="C37" s="98">
        <f t="shared" si="1"/>
        <v>23053393</v>
      </c>
      <c r="D37" s="99">
        <v>1.8061329E7</v>
      </c>
      <c r="E37" s="99">
        <v>4340318.0</v>
      </c>
      <c r="F37" s="99">
        <v>651746.0</v>
      </c>
      <c r="G37" s="43"/>
      <c r="H37" s="43"/>
      <c r="I37" s="43"/>
      <c r="J37" s="43"/>
      <c r="K37" s="43"/>
      <c r="L37" s="43"/>
      <c r="M37" s="43"/>
      <c r="N37" s="43"/>
      <c r="O37" s="43"/>
      <c r="P37" s="43"/>
      <c r="Q37" s="43"/>
      <c r="R37" s="43"/>
      <c r="S37" s="43"/>
      <c r="T37" s="43"/>
      <c r="U37" s="43"/>
      <c r="V37" s="43"/>
      <c r="W37" s="43"/>
      <c r="X37" s="43"/>
      <c r="Y37" s="43"/>
      <c r="Z37" s="43"/>
    </row>
    <row r="38">
      <c r="A38" s="45" t="s">
        <v>54</v>
      </c>
      <c r="B38" s="46" t="s">
        <v>143</v>
      </c>
      <c r="C38" s="98">
        <f t="shared" si="1"/>
        <v>131608341</v>
      </c>
      <c r="D38" s="99">
        <v>1.04120497E8</v>
      </c>
      <c r="E38" s="99">
        <v>2.0120446E7</v>
      </c>
      <c r="F38" s="99">
        <v>7367398.0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144</v>
      </c>
      <c r="C40" s="103">
        <f t="shared" ref="C40:F40" si="2">sum(C3:C39)</f>
        <v>2460539353</v>
      </c>
      <c r="D40" s="103">
        <f t="shared" si="2"/>
        <v>2213793916</v>
      </c>
      <c r="E40" s="103">
        <f t="shared" si="2"/>
        <v>205767501</v>
      </c>
      <c r="F40" s="103">
        <f t="shared" si="2"/>
        <v>40977936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NORTHEASTERN UNIVERSITY</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145</v>
      </c>
      <c r="B2" s="45">
        <v>1.0</v>
      </c>
      <c r="C2" s="46" t="s">
        <v>146</v>
      </c>
      <c r="D2" s="110"/>
      <c r="E2" s="111">
        <v>5.9565E7</v>
      </c>
      <c r="F2" s="43"/>
      <c r="G2" s="43"/>
      <c r="H2" s="43"/>
      <c r="I2" s="43"/>
      <c r="J2" s="43"/>
      <c r="K2" s="43"/>
      <c r="L2" s="43"/>
      <c r="M2" s="43"/>
      <c r="N2" s="43"/>
      <c r="O2" s="43"/>
      <c r="P2" s="43"/>
      <c r="Q2" s="43"/>
      <c r="R2" s="43"/>
      <c r="S2" s="43"/>
      <c r="T2" s="43"/>
      <c r="U2" s="43"/>
      <c r="V2" s="43"/>
      <c r="W2" s="43"/>
      <c r="X2" s="43"/>
      <c r="Y2" s="43"/>
      <c r="Z2" s="43"/>
    </row>
    <row r="3">
      <c r="A3" s="49"/>
      <c r="B3" s="45">
        <v>2.0</v>
      </c>
      <c r="C3" s="46" t="s">
        <v>147</v>
      </c>
      <c r="D3" s="112"/>
      <c r="E3" s="111">
        <v>3.29404E8</v>
      </c>
      <c r="F3" s="43"/>
      <c r="G3" s="43"/>
      <c r="H3" s="43"/>
      <c r="I3" s="43"/>
      <c r="J3" s="43"/>
      <c r="K3" s="43"/>
      <c r="L3" s="43"/>
      <c r="M3" s="43"/>
      <c r="N3" s="43"/>
      <c r="O3" s="43"/>
      <c r="P3" s="43"/>
      <c r="Q3" s="43"/>
      <c r="R3" s="43"/>
      <c r="S3" s="43"/>
      <c r="T3" s="43"/>
      <c r="U3" s="43"/>
      <c r="V3" s="43"/>
      <c r="W3" s="43"/>
      <c r="X3" s="43"/>
      <c r="Y3" s="43"/>
      <c r="Z3" s="43"/>
    </row>
    <row r="4">
      <c r="A4" s="49"/>
      <c r="B4" s="45">
        <v>3.0</v>
      </c>
      <c r="C4" s="46" t="s">
        <v>148</v>
      </c>
      <c r="D4" s="110"/>
      <c r="E4" s="111">
        <v>2.15457E8</v>
      </c>
      <c r="F4" s="43"/>
      <c r="G4" s="43"/>
      <c r="H4" s="43"/>
      <c r="I4" s="43"/>
      <c r="J4" s="43"/>
      <c r="K4" s="43"/>
      <c r="L4" s="43"/>
      <c r="M4" s="43"/>
      <c r="N4" s="43"/>
      <c r="O4" s="43"/>
      <c r="P4" s="43"/>
      <c r="Q4" s="43"/>
      <c r="R4" s="43"/>
      <c r="S4" s="43"/>
      <c r="T4" s="43"/>
      <c r="U4" s="43"/>
      <c r="V4" s="43"/>
      <c r="W4" s="43"/>
      <c r="X4" s="43"/>
      <c r="Y4" s="43"/>
      <c r="Z4" s="43"/>
    </row>
    <row r="5">
      <c r="A5" s="49"/>
      <c r="B5" s="45">
        <v>4.0</v>
      </c>
      <c r="C5" s="46" t="s">
        <v>149</v>
      </c>
      <c r="D5" s="112"/>
      <c r="E5" s="111">
        <v>1.54616E8</v>
      </c>
      <c r="F5" s="43"/>
      <c r="G5" s="43"/>
      <c r="H5" s="43"/>
      <c r="I5" s="43"/>
      <c r="J5" s="43"/>
      <c r="K5" s="43"/>
      <c r="L5" s="43"/>
      <c r="M5" s="43"/>
      <c r="N5" s="43"/>
      <c r="O5" s="43"/>
      <c r="P5" s="43"/>
      <c r="Q5" s="43"/>
      <c r="R5" s="43"/>
      <c r="S5" s="43"/>
      <c r="T5" s="43"/>
      <c r="U5" s="43"/>
      <c r="V5" s="43"/>
      <c r="W5" s="43"/>
      <c r="X5" s="43"/>
      <c r="Y5" s="43"/>
      <c r="Z5" s="43"/>
    </row>
    <row r="6">
      <c r="A6" s="49"/>
      <c r="B6" s="45">
        <v>5.0</v>
      </c>
      <c r="C6" s="51" t="s">
        <v>150</v>
      </c>
      <c r="D6" s="81"/>
      <c r="E6" s="111">
        <v>2700000.0</v>
      </c>
      <c r="F6" s="43"/>
      <c r="G6" s="43"/>
      <c r="H6" s="43"/>
      <c r="I6" s="43"/>
      <c r="J6" s="43"/>
      <c r="K6" s="43"/>
      <c r="L6" s="43"/>
      <c r="M6" s="43"/>
      <c r="N6" s="43"/>
      <c r="O6" s="43"/>
      <c r="P6" s="43"/>
      <c r="Q6" s="43"/>
      <c r="R6" s="43"/>
      <c r="S6" s="43"/>
      <c r="T6" s="43"/>
      <c r="U6" s="43"/>
      <c r="V6" s="43"/>
      <c r="W6" s="43"/>
      <c r="X6" s="43"/>
      <c r="Y6" s="43"/>
      <c r="Z6" s="43"/>
    </row>
    <row r="7">
      <c r="A7" s="49"/>
      <c r="B7" s="45">
        <v>6.0</v>
      </c>
      <c r="C7" s="51" t="s">
        <v>151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152</v>
      </c>
      <c r="D8" s="112"/>
      <c r="E8" s="111">
        <v>1.0237E7</v>
      </c>
      <c r="F8" s="43"/>
      <c r="G8" s="43"/>
      <c r="H8" s="43"/>
      <c r="I8" s="43"/>
      <c r="J8" s="43"/>
      <c r="K8" s="43"/>
      <c r="L8" s="43"/>
      <c r="M8" s="43"/>
      <c r="N8" s="43"/>
      <c r="O8" s="43"/>
      <c r="P8" s="43"/>
      <c r="Q8" s="43"/>
      <c r="R8" s="43"/>
      <c r="S8" s="43"/>
      <c r="T8" s="43"/>
      <c r="U8" s="43"/>
      <c r="V8" s="43"/>
      <c r="W8" s="43"/>
      <c r="X8" s="43"/>
      <c r="Y8" s="43"/>
      <c r="Z8" s="43"/>
    </row>
    <row r="9">
      <c r="A9" s="49"/>
      <c r="B9" s="45">
        <v>8.0</v>
      </c>
      <c r="C9" s="46" t="s">
        <v>153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154</v>
      </c>
      <c r="D10" s="110"/>
      <c r="E10" s="111">
        <v>1.3359E7</v>
      </c>
      <c r="F10" s="43"/>
      <c r="G10" s="43"/>
      <c r="H10" s="43"/>
      <c r="I10" s="43"/>
      <c r="J10" s="43"/>
      <c r="K10" s="43"/>
      <c r="L10" s="43"/>
      <c r="M10" s="43"/>
      <c r="N10" s="43"/>
      <c r="O10" s="43"/>
      <c r="P10" s="43"/>
      <c r="Q10" s="43"/>
      <c r="R10" s="43"/>
      <c r="S10" s="43"/>
      <c r="T10" s="43"/>
      <c r="U10" s="43"/>
      <c r="V10" s="43"/>
      <c r="W10" s="43"/>
      <c r="X10" s="43"/>
      <c r="Y10" s="43"/>
      <c r="Z10" s="43"/>
    </row>
    <row r="11">
      <c r="A11" s="49"/>
      <c r="B11" s="45" t="s">
        <v>155</v>
      </c>
      <c r="C11" s="46" t="s">
        <v>156</v>
      </c>
      <c r="D11" s="111">
        <v>3.838297E9</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157</v>
      </c>
      <c r="C12" s="46" t="s">
        <v>158</v>
      </c>
      <c r="D12" s="111">
        <v>1.182457E9</v>
      </c>
      <c r="E12" s="108">
        <f>D11-D12</f>
        <v>2655840000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159</v>
      </c>
      <c r="D13" s="112"/>
      <c r="E13" s="111">
        <v>7.85048E8</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160</v>
      </c>
      <c r="D14" s="112"/>
      <c r="E14" s="111">
        <v>1.273323E9</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163</v>
      </c>
      <c r="D17" s="112"/>
      <c r="E17" s="111">
        <v>4.74068E8</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164</v>
      </c>
      <c r="D18" s="113"/>
      <c r="E18" s="114">
        <f>sum(E2:E17)</f>
        <v>5973617000</v>
      </c>
      <c r="F18" s="43"/>
      <c r="G18" s="43"/>
      <c r="H18" s="43"/>
      <c r="I18" s="43"/>
      <c r="J18" s="43"/>
      <c r="K18" s="43"/>
      <c r="L18" s="43"/>
      <c r="M18" s="43"/>
      <c r="N18" s="43"/>
      <c r="O18" s="43"/>
      <c r="P18" s="43"/>
      <c r="Q18" s="43"/>
      <c r="R18" s="43"/>
      <c r="S18" s="43"/>
      <c r="T18" s="43"/>
      <c r="U18" s="43"/>
      <c r="V18" s="43"/>
      <c r="W18" s="43"/>
      <c r="X18" s="43"/>
      <c r="Y18" s="43"/>
      <c r="Z18" s="43"/>
    </row>
    <row r="19">
      <c r="A19" s="44" t="s">
        <v>165</v>
      </c>
      <c r="B19" s="115">
        <v>17.0</v>
      </c>
      <c r="C19" s="116" t="s">
        <v>166</v>
      </c>
      <c r="D19" s="117"/>
      <c r="E19" s="111">
        <v>2.8822E8</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167</v>
      </c>
      <c r="D20" s="117"/>
      <c r="E20" s="111">
        <v>1.9233E7</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168</v>
      </c>
      <c r="D21" s="117"/>
      <c r="E21" s="111">
        <v>2.18268E8</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169</v>
      </c>
      <c r="D22" s="117"/>
      <c r="E22" s="111">
        <v>7.3477E8</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170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172</v>
      </c>
      <c r="D25" s="121"/>
      <c r="E25" s="118">
        <v>4.8542E8</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173</v>
      </c>
      <c r="D26" s="117"/>
      <c r="E26" s="118">
        <v>5.5105E7</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174</v>
      </c>
      <c r="D27" s="117"/>
      <c r="E27" s="118">
        <v>4.52134E8</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175</v>
      </c>
      <c r="D28" s="125"/>
      <c r="E28" s="126">
        <f>sum(E19:E27)</f>
        <v>2253150000</v>
      </c>
      <c r="F28" s="43"/>
      <c r="G28" s="43"/>
      <c r="H28" s="43"/>
      <c r="I28" s="43"/>
      <c r="J28" s="43"/>
      <c r="K28" s="43"/>
      <c r="L28" s="43"/>
      <c r="M28" s="43"/>
      <c r="N28" s="43"/>
      <c r="O28" s="43"/>
      <c r="P28" s="43"/>
      <c r="Q28" s="43"/>
      <c r="R28" s="43"/>
      <c r="S28" s="43"/>
      <c r="T28" s="43"/>
      <c r="U28" s="43"/>
      <c r="V28" s="43"/>
      <c r="W28" s="43"/>
      <c r="X28" s="43"/>
      <c r="Y28" s="43"/>
      <c r="Z28" s="43"/>
    </row>
    <row r="29">
      <c r="A29" s="65" t="s">
        <v>176</v>
      </c>
      <c r="B29" s="127"/>
      <c r="C29" s="128" t="s">
        <v>177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178</v>
      </c>
      <c r="D30" s="117"/>
      <c r="E30" s="111">
        <v>2.496513E9</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179</v>
      </c>
      <c r="D31" s="117"/>
      <c r="E31" s="111">
        <v>1.223954E9</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180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184</v>
      </c>
      <c r="D36" s="131"/>
      <c r="E36" s="126">
        <f>sum(E30:E35)</f>
        <v>3720467000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185</v>
      </c>
      <c r="D37" s="135"/>
      <c r="E37" s="136">
        <f>E36+E28</f>
        <v>5973617000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NORTHEASTERN UNIVERSITY</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186</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187</v>
      </c>
      <c r="C3" s="144" t="s">
        <v>188</v>
      </c>
      <c r="D3" s="145">
        <f>'Expenses 2022'!C40</f>
        <v>2460539353</v>
      </c>
      <c r="E3" s="146"/>
      <c r="F3" s="43"/>
      <c r="G3" s="43"/>
      <c r="H3" s="43"/>
      <c r="I3" s="43"/>
      <c r="J3" s="43"/>
      <c r="K3" s="43"/>
      <c r="L3" s="43"/>
      <c r="M3" s="43"/>
      <c r="N3" s="43"/>
      <c r="O3" s="43"/>
      <c r="P3" s="43"/>
      <c r="Q3" s="43"/>
      <c r="R3" s="43"/>
      <c r="S3" s="43"/>
      <c r="T3" s="43"/>
      <c r="U3" s="43"/>
      <c r="V3" s="43"/>
      <c r="W3" s="43"/>
      <c r="X3" s="43"/>
      <c r="Y3" s="43"/>
    </row>
    <row r="4">
      <c r="A4" s="138"/>
      <c r="B4" s="49"/>
      <c r="C4" s="144" t="s">
        <v>189</v>
      </c>
      <c r="D4" s="145">
        <f>'Expenses 2022'!C31</f>
        <v>120052117</v>
      </c>
      <c r="E4" s="146"/>
      <c r="F4" s="43"/>
      <c r="G4" s="43"/>
      <c r="H4" s="43"/>
      <c r="I4" s="43"/>
      <c r="J4" s="43"/>
      <c r="K4" s="43"/>
      <c r="L4" s="43"/>
      <c r="M4" s="43"/>
      <c r="N4" s="43"/>
      <c r="O4" s="43"/>
      <c r="P4" s="43"/>
      <c r="Q4" s="43"/>
      <c r="R4" s="43"/>
      <c r="S4" s="43"/>
      <c r="T4" s="43"/>
      <c r="U4" s="43"/>
      <c r="V4" s="43"/>
      <c r="W4" s="43"/>
      <c r="X4" s="43"/>
      <c r="Y4" s="43"/>
    </row>
    <row r="5">
      <c r="A5" s="138"/>
      <c r="B5" s="49"/>
      <c r="C5" s="144" t="s">
        <v>190</v>
      </c>
      <c r="D5" s="145">
        <f>D3-D4</f>
        <v>2340487236</v>
      </c>
      <c r="E5" s="146"/>
      <c r="F5" s="43"/>
      <c r="G5" s="43"/>
      <c r="H5" s="43"/>
      <c r="I5" s="43"/>
      <c r="J5" s="43"/>
      <c r="K5" s="43"/>
      <c r="L5" s="43"/>
      <c r="M5" s="43"/>
      <c r="N5" s="43"/>
      <c r="O5" s="43"/>
      <c r="P5" s="43"/>
      <c r="Q5" s="43"/>
      <c r="R5" s="43"/>
      <c r="S5" s="43"/>
      <c r="T5" s="43"/>
      <c r="U5" s="43"/>
      <c r="V5" s="43"/>
      <c r="W5" s="43"/>
      <c r="X5" s="43"/>
      <c r="Y5" s="43"/>
    </row>
    <row r="6">
      <c r="A6" s="138"/>
      <c r="B6" s="49"/>
      <c r="C6" s="144" t="s">
        <v>191</v>
      </c>
      <c r="D6" s="145">
        <f>D5/12</f>
        <v>195040603</v>
      </c>
      <c r="E6" s="146"/>
      <c r="F6" s="43"/>
      <c r="G6" s="43"/>
      <c r="H6" s="43"/>
      <c r="I6" s="43"/>
      <c r="J6" s="43"/>
      <c r="K6" s="43"/>
      <c r="L6" s="43"/>
      <c r="M6" s="43"/>
      <c r="N6" s="43"/>
      <c r="O6" s="43"/>
      <c r="P6" s="43"/>
      <c r="Q6" s="43"/>
      <c r="R6" s="43"/>
      <c r="S6" s="43"/>
      <c r="T6" s="43"/>
      <c r="U6" s="43"/>
      <c r="V6" s="43"/>
      <c r="W6" s="43"/>
      <c r="X6" s="43"/>
      <c r="Y6" s="43"/>
    </row>
    <row r="7">
      <c r="A7" s="138"/>
      <c r="B7" s="49"/>
      <c r="C7" s="144" t="s">
        <v>192</v>
      </c>
      <c r="D7" s="75">
        <f>'Balance Sheet 2022'!E2+'Balance Sheet 2022'!E3</f>
        <v>388969000</v>
      </c>
      <c r="E7" s="146"/>
      <c r="F7" s="43"/>
      <c r="G7" s="43"/>
      <c r="H7" s="43"/>
      <c r="I7" s="43"/>
      <c r="J7" s="43"/>
      <c r="K7" s="43"/>
      <c r="L7" s="43"/>
      <c r="M7" s="43"/>
      <c r="N7" s="43"/>
      <c r="O7" s="43"/>
      <c r="P7" s="43"/>
      <c r="Q7" s="43"/>
      <c r="R7" s="43"/>
      <c r="S7" s="43"/>
      <c r="T7" s="43"/>
      <c r="U7" s="43"/>
      <c r="V7" s="43"/>
      <c r="W7" s="43"/>
      <c r="X7" s="43"/>
      <c r="Y7" s="43"/>
    </row>
    <row r="8">
      <c r="A8" s="138"/>
      <c r="B8" s="49"/>
      <c r="C8" s="147" t="s">
        <v>186</v>
      </c>
      <c r="D8" s="148">
        <f>D7/D6</f>
        <v>1.994297567</v>
      </c>
      <c r="E8" s="149" t="s">
        <v>193</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194</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195</v>
      </c>
      <c r="C11" s="144" t="s">
        <v>196</v>
      </c>
      <c r="D11" s="75">
        <f>'Balance Sheet 2022'!E30</f>
        <v>2496513000</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197</v>
      </c>
      <c r="D12" s="75">
        <f>'Expenses 2022'!C40</f>
        <v>2460539353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198</v>
      </c>
      <c r="D13" s="145">
        <f>D12/12</f>
        <v>205044946.1</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194</v>
      </c>
      <c r="D14" s="148">
        <f>D11/D13</f>
        <v>12.17544274</v>
      </c>
      <c r="E14" s="149" t="s">
        <v>193</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199</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200</v>
      </c>
      <c r="C17" s="144" t="s">
        <v>201</v>
      </c>
      <c r="D17" s="75">
        <f>sum('Balance Sheet 2022'!E13:E15)</f>
        <v>2058371000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197</v>
      </c>
      <c r="D18" s="75">
        <f>'Expenses 2022'!C40</f>
        <v>2460539353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198</v>
      </c>
      <c r="D19" s="145">
        <f>D18/12</f>
        <v>205044946.1</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202</v>
      </c>
      <c r="D20" s="148">
        <f>D17/D19</f>
        <v>10.03863318</v>
      </c>
      <c r="E20" s="149" t="s">
        <v>193</v>
      </c>
      <c r="F20" s="43"/>
      <c r="G20" s="43"/>
      <c r="H20" s="43"/>
      <c r="I20" s="43"/>
      <c r="J20" s="43"/>
      <c r="K20" s="43"/>
      <c r="L20" s="43"/>
      <c r="M20" s="43"/>
      <c r="N20" s="43"/>
      <c r="O20" s="43"/>
      <c r="P20" s="43"/>
      <c r="Q20" s="43"/>
      <c r="R20" s="43"/>
      <c r="S20" s="43"/>
      <c r="T20" s="43"/>
      <c r="U20" s="43"/>
      <c r="V20" s="43"/>
      <c r="W20" s="43"/>
      <c r="X20" s="43"/>
      <c r="Y20" s="43"/>
    </row>
    <row r="21">
      <c r="A21" s="138"/>
      <c r="B21" s="49"/>
      <c r="C21" s="153" t="s">
        <v>203</v>
      </c>
      <c r="D21" s="154">
        <f>D20+D8</f>
        <v>12.03293075</v>
      </c>
      <c r="E21" s="155" t="s">
        <v>193</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204</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205</v>
      </c>
      <c r="C24" s="159"/>
      <c r="D24" s="160">
        <f>max('Revenues 2022'!E2:E7,'Revenues 2022'!F10:F15)</f>
        <v>2178459636</v>
      </c>
      <c r="E24" s="161" t="s">
        <v>206</v>
      </c>
      <c r="F24" s="43"/>
      <c r="G24" s="43"/>
      <c r="H24" s="43"/>
      <c r="I24" s="43"/>
      <c r="J24" s="43"/>
      <c r="K24" s="43"/>
      <c r="L24" s="43"/>
      <c r="M24" s="43"/>
      <c r="N24" s="43"/>
      <c r="O24" s="43"/>
      <c r="P24" s="43"/>
      <c r="Q24" s="43"/>
      <c r="R24" s="43"/>
      <c r="S24" s="43"/>
      <c r="T24" s="43"/>
      <c r="U24" s="43"/>
      <c r="V24" s="43"/>
      <c r="W24" s="43"/>
      <c r="X24" s="43"/>
      <c r="Y24" s="43"/>
    </row>
    <row r="25">
      <c r="A25" s="138"/>
      <c r="B25" s="49"/>
      <c r="C25" s="144" t="s">
        <v>207</v>
      </c>
      <c r="D25" s="145">
        <f>'Revenues 2022'!F44</f>
        <v>2586227002</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204</v>
      </c>
      <c r="D26" s="162">
        <f>D24/D25</f>
        <v>0.8423311775</v>
      </c>
      <c r="E26" s="149" t="s">
        <v>208</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209</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210</v>
      </c>
      <c r="C29" s="144" t="s">
        <v>211</v>
      </c>
      <c r="D29" s="75">
        <f>SUM('Expenses 2022'!C7:C9)</f>
        <v>832959402</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212</v>
      </c>
      <c r="D30" s="75">
        <f>SUM('Expenses 2022'!C10:C12)</f>
        <v>181977051</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213</v>
      </c>
      <c r="D31" s="75">
        <f>sum(D29:D30)</f>
        <v>1014936453</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188</v>
      </c>
      <c r="D32" s="75">
        <f>'Expenses 2022'!C40</f>
        <v>2460539353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214</v>
      </c>
      <c r="D33" s="162">
        <f>D31/D32</f>
        <v>0.4124853568</v>
      </c>
      <c r="E33" s="149" t="s">
        <v>215</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216</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217</v>
      </c>
      <c r="C36" s="144" t="s">
        <v>218</v>
      </c>
      <c r="D36" s="75">
        <f>SUM('Expenses 2022'!C10:C11)</f>
        <v>133462948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211</v>
      </c>
      <c r="D37" s="75">
        <f>SUM('Expenses 2022'!C7:C9)</f>
        <v>832959402</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216</v>
      </c>
      <c r="D38" s="162">
        <f>D36/D37</f>
        <v>0.1602274345</v>
      </c>
      <c r="E38" s="149" t="s">
        <v>219</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220</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221</v>
      </c>
      <c r="C41" s="147" t="s">
        <v>222</v>
      </c>
      <c r="D41" s="75">
        <f>'Expenses 2022'!D40</f>
        <v>2213793916</v>
      </c>
      <c r="E41" s="164">
        <f t="shared" ref="E41:E44" si="1">D41/$D$44</f>
        <v>0.8997189634</v>
      </c>
      <c r="F41" s="43"/>
      <c r="G41" s="43"/>
      <c r="H41" s="43"/>
      <c r="I41" s="43"/>
      <c r="J41" s="43"/>
      <c r="K41" s="43"/>
      <c r="L41" s="43"/>
      <c r="M41" s="43"/>
      <c r="N41" s="43"/>
      <c r="O41" s="43"/>
      <c r="P41" s="43"/>
      <c r="Q41" s="43"/>
      <c r="R41" s="43"/>
      <c r="S41" s="43"/>
      <c r="T41" s="43"/>
      <c r="U41" s="43"/>
      <c r="V41" s="43"/>
      <c r="W41" s="43"/>
      <c r="X41" s="43"/>
      <c r="Y41" s="43"/>
    </row>
    <row r="42">
      <c r="A42" s="138"/>
      <c r="B42" s="49"/>
      <c r="C42" s="147" t="s">
        <v>223</v>
      </c>
      <c r="D42" s="145">
        <f>'Expenses 2022'!E40</f>
        <v>205767501</v>
      </c>
      <c r="E42" s="164">
        <f t="shared" si="1"/>
        <v>0.08362699046</v>
      </c>
      <c r="F42" s="43"/>
      <c r="G42" s="43"/>
      <c r="H42" s="43"/>
      <c r="I42" s="43"/>
      <c r="J42" s="43"/>
      <c r="K42" s="43"/>
      <c r="L42" s="43"/>
      <c r="M42" s="43"/>
      <c r="N42" s="43"/>
      <c r="O42" s="43"/>
      <c r="P42" s="43"/>
      <c r="Q42" s="43"/>
      <c r="R42" s="43"/>
      <c r="S42" s="43"/>
      <c r="T42" s="43"/>
      <c r="U42" s="43"/>
      <c r="V42" s="43"/>
      <c r="W42" s="43"/>
      <c r="X42" s="43"/>
      <c r="Y42" s="43"/>
    </row>
    <row r="43">
      <c r="A43" s="138"/>
      <c r="B43" s="49"/>
      <c r="C43" s="147" t="s">
        <v>224</v>
      </c>
      <c r="D43" s="145">
        <f>'Expenses 2022'!F40</f>
        <v>40977936</v>
      </c>
      <c r="E43" s="164">
        <f t="shared" si="1"/>
        <v>0.01665404617</v>
      </c>
      <c r="F43" s="43"/>
      <c r="G43" s="43"/>
      <c r="H43" s="43"/>
      <c r="I43" s="43"/>
      <c r="J43" s="43"/>
      <c r="K43" s="43"/>
      <c r="L43" s="43"/>
      <c r="M43" s="43"/>
      <c r="N43" s="43"/>
      <c r="O43" s="43"/>
      <c r="P43" s="43"/>
      <c r="Q43" s="43"/>
      <c r="R43" s="43"/>
      <c r="S43" s="43"/>
      <c r="T43" s="43"/>
      <c r="U43" s="43"/>
      <c r="V43" s="43"/>
      <c r="W43" s="43"/>
      <c r="X43" s="43"/>
      <c r="Y43" s="43"/>
    </row>
    <row r="44">
      <c r="A44" s="138"/>
      <c r="B44" s="49"/>
      <c r="C44" s="144" t="s">
        <v>188</v>
      </c>
      <c r="D44" s="145">
        <f>sum(D41:D43)</f>
        <v>2460539353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225</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226</v>
      </c>
      <c r="C47" s="144" t="s">
        <v>227</v>
      </c>
      <c r="D47" s="145">
        <f>'Revenues 2022'!F9</f>
        <v>340098580</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228</v>
      </c>
      <c r="D48" s="145">
        <f>'Expenses 2022'!F40</f>
        <v>40977936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229</v>
      </c>
      <c r="D49" s="165">
        <f>if(D48=0, "$0",D47/D48)</f>
        <v>8.299553692</v>
      </c>
      <c r="E49" s="149" t="s">
        <v>230</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231</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232</v>
      </c>
      <c r="C52" s="144" t="s">
        <v>233</v>
      </c>
      <c r="D52" s="145">
        <f>sum('Balance Sheet 2022'!E2:E10)</f>
        <v>785338000</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234</v>
      </c>
      <c r="D53" s="145">
        <f>sum('Balance Sheet 2022'!E19:E22)</f>
        <v>1260491000</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235</v>
      </c>
      <c r="D54" s="167">
        <f>D52/D53</f>
        <v>0.6230413387</v>
      </c>
      <c r="E54" s="149" t="s">
        <v>236</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237</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238</v>
      </c>
      <c r="C57" s="144" t="s">
        <v>239</v>
      </c>
      <c r="D57" s="145">
        <f>sum('Balance Sheet 2022'!E25:E26)</f>
        <v>540525000</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240</v>
      </c>
      <c r="D58" s="145">
        <f>'Balance Sheet 2022'!E18</f>
        <v>5973617000</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241</v>
      </c>
      <c r="D59" s="168">
        <f>D57/D58</f>
        <v>0.09048537929</v>
      </c>
      <c r="E59" s="149" t="s">
        <v>242</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NORTHEASTERN UNIVERSITY</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159365.0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2.63202884E8</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1.95897481E8</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3.2968737E7</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459259730</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2.387741696E9</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3056946.0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t="s">
        <v>66</v>
      </c>
      <c r="D12" s="61"/>
      <c r="E12" s="61"/>
      <c r="F12" s="62">
        <v>2767550.0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67</v>
      </c>
      <c r="D16" s="57"/>
      <c r="E16" s="57"/>
      <c r="F16" s="57">
        <f>sum(F10:F15)</f>
        <v>2393566192</v>
      </c>
      <c r="G16" s="58"/>
      <c r="H16" s="58"/>
      <c r="I16" s="58"/>
      <c r="J16" s="58"/>
      <c r="K16" s="58"/>
      <c r="L16" s="58"/>
      <c r="M16" s="58"/>
      <c r="N16" s="58"/>
      <c r="O16" s="58"/>
      <c r="P16" s="58"/>
      <c r="Q16" s="58"/>
      <c r="R16" s="58"/>
      <c r="S16" s="58"/>
      <c r="T16" s="58"/>
      <c r="U16" s="58"/>
      <c r="V16" s="58"/>
      <c r="W16" s="58"/>
      <c r="X16" s="58"/>
      <c r="Y16" s="58"/>
      <c r="Z16" s="58"/>
    </row>
    <row r="17">
      <c r="A17" s="65" t="s">
        <v>68</v>
      </c>
      <c r="B17" s="66">
        <v>3.0</v>
      </c>
      <c r="C17" s="67" t="s">
        <v>69</v>
      </c>
      <c r="D17" s="61"/>
      <c r="E17" s="61"/>
      <c r="F17" s="62">
        <v>5.688581E7</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70</v>
      </c>
      <c r="D18" s="69"/>
      <c r="E18" s="69"/>
      <c r="F18" s="70">
        <v>17932.0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71</v>
      </c>
      <c r="D19" s="61"/>
      <c r="E19" s="61"/>
      <c r="F19" s="62">
        <v>406205.0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72</v>
      </c>
      <c r="E20" s="73" t="s">
        <v>73</v>
      </c>
      <c r="F20" s="74"/>
      <c r="G20" s="43"/>
      <c r="H20" s="43"/>
      <c r="I20" s="43"/>
      <c r="J20" s="43"/>
      <c r="K20" s="43"/>
      <c r="L20" s="43"/>
      <c r="M20" s="43"/>
      <c r="N20" s="43"/>
      <c r="O20" s="43"/>
      <c r="P20" s="43"/>
      <c r="Q20" s="43"/>
      <c r="R20" s="43"/>
      <c r="S20" s="43"/>
      <c r="T20" s="43"/>
      <c r="U20" s="43"/>
      <c r="V20" s="43"/>
      <c r="W20" s="43"/>
      <c r="X20" s="43"/>
      <c r="Y20" s="43"/>
      <c r="Z20" s="43"/>
    </row>
    <row r="21">
      <c r="A21" s="49"/>
      <c r="B21" s="59" t="s">
        <v>74</v>
      </c>
      <c r="C21" s="46" t="s">
        <v>75</v>
      </c>
      <c r="D21" s="50">
        <v>1.1397382E7</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76</v>
      </c>
      <c r="D22" s="50">
        <v>3358965.0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77</v>
      </c>
      <c r="D23" s="75">
        <f t="shared" ref="D23:E23" si="1">D21-D22</f>
        <v>8038417</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78</v>
      </c>
      <c r="D24" s="56"/>
      <c r="E24" s="56"/>
      <c r="F24" s="57">
        <f>sum(D23:E23)</f>
        <v>8038417</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79</v>
      </c>
      <c r="E25" s="73" t="s">
        <v>80</v>
      </c>
      <c r="F25" s="74"/>
      <c r="G25" s="76"/>
      <c r="H25" s="43"/>
      <c r="I25" s="43"/>
      <c r="J25" s="43"/>
      <c r="K25" s="43"/>
      <c r="L25" s="43"/>
      <c r="M25" s="43"/>
      <c r="N25" s="43"/>
      <c r="O25" s="43"/>
      <c r="P25" s="43"/>
      <c r="Q25" s="43"/>
      <c r="R25" s="43"/>
      <c r="S25" s="43"/>
      <c r="T25" s="43"/>
      <c r="U25" s="43"/>
      <c r="V25" s="43"/>
      <c r="W25" s="43"/>
      <c r="X25" s="43"/>
      <c r="Y25" s="43"/>
      <c r="Z25" s="43"/>
    </row>
    <row r="26">
      <c r="A26" s="49"/>
      <c r="B26" s="45" t="s">
        <v>81</v>
      </c>
      <c r="C26" s="77" t="s">
        <v>243</v>
      </c>
      <c r="D26" s="50">
        <v>4.20878002E8</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83</v>
      </c>
      <c r="D27" s="50">
        <v>3.59198395E8</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84</v>
      </c>
      <c r="D28" s="75">
        <f t="shared" ref="D28:E28" si="2">D26-D27</f>
        <v>61679607</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85</v>
      </c>
      <c r="D29" s="57"/>
      <c r="E29" s="57"/>
      <c r="F29" s="57">
        <f>sum(D28:E28)</f>
        <v>61679607</v>
      </c>
      <c r="G29" s="58"/>
      <c r="H29" s="58"/>
      <c r="I29" s="58"/>
      <c r="J29" s="58"/>
      <c r="K29" s="58"/>
      <c r="L29" s="58"/>
      <c r="M29" s="58"/>
      <c r="N29" s="58"/>
      <c r="O29" s="58"/>
      <c r="P29" s="58"/>
      <c r="Q29" s="58"/>
      <c r="R29" s="58"/>
      <c r="S29" s="58"/>
      <c r="T29" s="58"/>
      <c r="U29" s="58"/>
      <c r="V29" s="58"/>
      <c r="W29" s="58"/>
      <c r="X29" s="58"/>
      <c r="Y29" s="58"/>
      <c r="Z29" s="58"/>
    </row>
    <row r="30">
      <c r="A30" s="49"/>
      <c r="B30" s="59" t="s">
        <v>86</v>
      </c>
      <c r="C30" s="51" t="s">
        <v>87</v>
      </c>
      <c r="D30" s="51"/>
      <c r="E30" s="48">
        <v>167515.0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88</v>
      </c>
      <c r="D31" s="74"/>
      <c r="E31" s="48">
        <v>200001.0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89</v>
      </c>
      <c r="D32" s="78"/>
      <c r="E32" s="79"/>
      <c r="F32" s="57">
        <f>E30-E31</f>
        <v>-32486</v>
      </c>
      <c r="G32" s="43"/>
      <c r="H32" s="43"/>
      <c r="I32" s="43"/>
      <c r="J32" s="43"/>
      <c r="K32" s="43"/>
      <c r="L32" s="43"/>
      <c r="M32" s="43"/>
      <c r="N32" s="43"/>
      <c r="O32" s="43"/>
      <c r="P32" s="43"/>
      <c r="Q32" s="43"/>
      <c r="R32" s="43"/>
      <c r="S32" s="43"/>
      <c r="T32" s="43"/>
      <c r="U32" s="43"/>
      <c r="V32" s="43"/>
      <c r="W32" s="43"/>
      <c r="X32" s="43"/>
      <c r="Y32" s="43"/>
      <c r="Z32" s="43"/>
    </row>
    <row r="33">
      <c r="A33" s="49"/>
      <c r="B33" s="80" t="s">
        <v>90</v>
      </c>
      <c r="C33" s="51" t="s">
        <v>91</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92</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93</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94</v>
      </c>
      <c r="C36" s="51" t="s">
        <v>95</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96</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97</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98</v>
      </c>
      <c r="C39" s="83" t="s">
        <v>99</v>
      </c>
      <c r="D39" s="74"/>
      <c r="E39" s="48">
        <v>224228.0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100</v>
      </c>
      <c r="D40" s="74"/>
      <c r="E40" s="48">
        <v>72107.0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t="s">
        <v>101</v>
      </c>
      <c r="D41" s="74"/>
      <c r="E41" s="48">
        <v>2227900.0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67</v>
      </c>
      <c r="D43" s="79"/>
      <c r="E43" s="79"/>
      <c r="F43" s="57">
        <f>sum(E39:E42)</f>
        <v>2524235</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103</v>
      </c>
      <c r="D44" s="88"/>
      <c r="E44" s="88"/>
      <c r="F44" s="89">
        <f>sum(F16:F43)+F9</f>
        <v>2982345642</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NORTHEASTERN UNIVERSITY</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104</v>
      </c>
      <c r="D2" s="42" t="s">
        <v>105</v>
      </c>
      <c r="E2" s="42" t="s">
        <v>106</v>
      </c>
      <c r="F2" s="42" t="s">
        <v>107</v>
      </c>
      <c r="G2" s="43"/>
      <c r="H2" s="43"/>
      <c r="I2" s="43"/>
      <c r="J2" s="43"/>
      <c r="K2" s="43"/>
      <c r="L2" s="43"/>
      <c r="M2" s="43"/>
      <c r="N2" s="43"/>
      <c r="O2" s="43"/>
      <c r="P2" s="43"/>
      <c r="Q2" s="43"/>
      <c r="R2" s="43"/>
      <c r="S2" s="43"/>
      <c r="T2" s="43"/>
      <c r="U2" s="43"/>
      <c r="V2" s="43"/>
      <c r="W2" s="43"/>
      <c r="X2" s="43"/>
      <c r="Y2" s="43"/>
      <c r="Z2" s="43"/>
    </row>
    <row r="3">
      <c r="A3" s="80">
        <v>1.0</v>
      </c>
      <c r="B3" s="96" t="s">
        <v>108</v>
      </c>
      <c r="C3" s="98">
        <f t="shared" ref="C3:C39" si="1">sum(D3:F3)</f>
        <v>53198034</v>
      </c>
      <c r="D3" s="99">
        <v>5.3198034E7</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109</v>
      </c>
      <c r="C4" s="98">
        <f t="shared" si="1"/>
        <v>546294948</v>
      </c>
      <c r="D4" s="99">
        <v>5.46294948E8</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110</v>
      </c>
      <c r="C5" s="98">
        <f t="shared" si="1"/>
        <v>235687</v>
      </c>
      <c r="D5" s="99">
        <v>235687.0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111</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112</v>
      </c>
      <c r="C7" s="98">
        <f t="shared" si="1"/>
        <v>16019628</v>
      </c>
      <c r="D7" s="99">
        <v>6101833.0</v>
      </c>
      <c r="E7" s="99">
        <v>8518269.0</v>
      </c>
      <c r="F7" s="99">
        <v>1399526.0</v>
      </c>
      <c r="G7" s="43"/>
      <c r="H7" s="43"/>
      <c r="I7" s="43"/>
      <c r="J7" s="43"/>
      <c r="K7" s="43"/>
      <c r="L7" s="43"/>
      <c r="M7" s="43"/>
      <c r="N7" s="43"/>
      <c r="O7" s="43"/>
      <c r="P7" s="43"/>
      <c r="Q7" s="43"/>
      <c r="R7" s="43"/>
      <c r="S7" s="43"/>
      <c r="T7" s="43"/>
      <c r="U7" s="43"/>
      <c r="V7" s="43"/>
      <c r="W7" s="43"/>
      <c r="X7" s="43"/>
      <c r="Y7" s="43"/>
      <c r="Z7" s="43"/>
    </row>
    <row r="8">
      <c r="A8" s="80">
        <v>6.0</v>
      </c>
      <c r="B8" s="96" t="s">
        <v>113</v>
      </c>
      <c r="C8" s="98">
        <f t="shared" si="1"/>
        <v>1733450</v>
      </c>
      <c r="D8" s="99">
        <v>1733450.0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114</v>
      </c>
      <c r="C9" s="98">
        <f t="shared" si="1"/>
        <v>956721553</v>
      </c>
      <c r="D9" s="99">
        <v>8.6735092E8</v>
      </c>
      <c r="E9" s="99">
        <v>7.0238465E7</v>
      </c>
      <c r="F9" s="99">
        <v>1.9132168E7</v>
      </c>
      <c r="G9" s="43"/>
      <c r="H9" s="43"/>
      <c r="I9" s="43"/>
      <c r="J9" s="43"/>
      <c r="K9" s="43"/>
      <c r="L9" s="43"/>
      <c r="M9" s="43"/>
      <c r="N9" s="43"/>
      <c r="O9" s="43"/>
      <c r="P9" s="43"/>
      <c r="Q9" s="43"/>
      <c r="R9" s="43"/>
      <c r="S9" s="43"/>
      <c r="T9" s="43"/>
      <c r="U9" s="43"/>
      <c r="V9" s="43"/>
      <c r="W9" s="43"/>
      <c r="X9" s="43"/>
      <c r="Y9" s="43"/>
      <c r="Z9" s="43"/>
    </row>
    <row r="10">
      <c r="A10" s="80">
        <v>8.0</v>
      </c>
      <c r="B10" s="96" t="s">
        <v>115</v>
      </c>
      <c r="C10" s="98">
        <f t="shared" si="1"/>
        <v>57606551</v>
      </c>
      <c r="D10" s="99">
        <v>5.1736193E7</v>
      </c>
      <c r="E10" s="99">
        <v>4656436.0</v>
      </c>
      <c r="F10" s="99">
        <v>1213922.0</v>
      </c>
      <c r="G10" s="43"/>
      <c r="H10" s="43"/>
      <c r="I10" s="43"/>
      <c r="J10" s="43"/>
      <c r="K10" s="43"/>
      <c r="L10" s="43"/>
      <c r="M10" s="43"/>
      <c r="N10" s="43"/>
      <c r="O10" s="43"/>
      <c r="P10" s="43"/>
      <c r="Q10" s="43"/>
      <c r="R10" s="43"/>
      <c r="S10" s="43"/>
      <c r="T10" s="43"/>
      <c r="U10" s="43"/>
      <c r="V10" s="43"/>
      <c r="W10" s="43"/>
      <c r="X10" s="43"/>
      <c r="Y10" s="43"/>
      <c r="Z10" s="43"/>
    </row>
    <row r="11">
      <c r="A11" s="45">
        <v>9.0</v>
      </c>
      <c r="B11" s="46" t="s">
        <v>116</v>
      </c>
      <c r="C11" s="98">
        <f t="shared" si="1"/>
        <v>104886605</v>
      </c>
      <c r="D11" s="99">
        <v>9.4198204E7</v>
      </c>
      <c r="E11" s="99">
        <v>9414066.0</v>
      </c>
      <c r="F11" s="99">
        <v>1274335.0</v>
      </c>
      <c r="G11" s="43"/>
      <c r="H11" s="43"/>
      <c r="I11" s="43"/>
      <c r="J11" s="43"/>
      <c r="K11" s="43"/>
      <c r="L11" s="43"/>
      <c r="M11" s="43"/>
      <c r="N11" s="43"/>
      <c r="O11" s="43"/>
      <c r="P11" s="43"/>
      <c r="Q11" s="43"/>
      <c r="R11" s="43"/>
      <c r="S11" s="43"/>
      <c r="T11" s="43"/>
      <c r="U11" s="43"/>
      <c r="V11" s="43"/>
      <c r="W11" s="43"/>
      <c r="X11" s="43"/>
      <c r="Y11" s="43"/>
      <c r="Z11" s="43"/>
    </row>
    <row r="12">
      <c r="A12" s="45">
        <v>10.0</v>
      </c>
      <c r="B12" s="46" t="s">
        <v>117</v>
      </c>
      <c r="C12" s="98">
        <f t="shared" si="1"/>
        <v>56846804</v>
      </c>
      <c r="D12" s="99">
        <v>5.1053881E7</v>
      </c>
      <c r="E12" s="99">
        <v>4595014.0</v>
      </c>
      <c r="F12" s="99">
        <v>1197909.0</v>
      </c>
      <c r="G12" s="43"/>
      <c r="H12" s="43"/>
      <c r="I12" s="43"/>
      <c r="J12" s="43"/>
      <c r="K12" s="43"/>
      <c r="L12" s="43"/>
      <c r="M12" s="43"/>
      <c r="N12" s="43"/>
      <c r="O12" s="43"/>
      <c r="P12" s="43"/>
      <c r="Q12" s="43"/>
      <c r="R12" s="43"/>
      <c r="S12" s="43"/>
      <c r="T12" s="43"/>
      <c r="U12" s="43"/>
      <c r="V12" s="43"/>
      <c r="W12" s="43"/>
      <c r="X12" s="43"/>
      <c r="Y12" s="43"/>
      <c r="Z12" s="43"/>
    </row>
    <row r="13">
      <c r="A13" s="45">
        <v>11.0</v>
      </c>
      <c r="B13" s="46" t="s">
        <v>118</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119</v>
      </c>
      <c r="B14" s="46" t="s">
        <v>120</v>
      </c>
      <c r="C14" s="98">
        <f t="shared" si="1"/>
        <v>891556</v>
      </c>
      <c r="D14" s="99">
        <v>891556.0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121</v>
      </c>
      <c r="C15" s="98">
        <f t="shared" si="1"/>
        <v>10201796</v>
      </c>
      <c r="D15" s="99">
        <v>2118163.0</v>
      </c>
      <c r="E15" s="99">
        <v>8083633.0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122</v>
      </c>
      <c r="C16" s="98">
        <f t="shared" si="1"/>
        <v>1133819</v>
      </c>
      <c r="D16" s="99">
        <v>0.0</v>
      </c>
      <c r="E16" s="99">
        <v>1133819.0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123</v>
      </c>
      <c r="C17" s="98">
        <f t="shared" si="1"/>
        <v>1187662</v>
      </c>
      <c r="D17" s="99">
        <v>1179514.0</v>
      </c>
      <c r="E17" s="99">
        <v>8148.0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124</v>
      </c>
      <c r="C18" s="98">
        <f t="shared" si="1"/>
        <v>1107191</v>
      </c>
      <c r="D18" s="99">
        <v>0.0</v>
      </c>
      <c r="E18" s="99">
        <v>0.0</v>
      </c>
      <c r="F18" s="99">
        <v>1107191.0</v>
      </c>
      <c r="G18" s="43"/>
      <c r="H18" s="43"/>
      <c r="I18" s="43"/>
      <c r="J18" s="43"/>
      <c r="K18" s="43"/>
      <c r="L18" s="43"/>
      <c r="M18" s="43"/>
      <c r="N18" s="43"/>
      <c r="O18" s="43"/>
      <c r="P18" s="43"/>
      <c r="Q18" s="43"/>
      <c r="R18" s="43"/>
      <c r="S18" s="43"/>
      <c r="T18" s="43"/>
      <c r="U18" s="43"/>
      <c r="V18" s="43"/>
      <c r="W18" s="43"/>
      <c r="X18" s="43"/>
      <c r="Y18" s="43"/>
      <c r="Z18" s="43"/>
    </row>
    <row r="19">
      <c r="A19" s="45" t="s">
        <v>56</v>
      </c>
      <c r="B19" s="46" t="s">
        <v>125</v>
      </c>
      <c r="C19" s="98">
        <f t="shared" si="1"/>
        <v>3663009</v>
      </c>
      <c r="D19" s="99">
        <v>0.0</v>
      </c>
      <c r="E19" s="99">
        <v>3663009.0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126</v>
      </c>
      <c r="C20" s="98">
        <f t="shared" si="1"/>
        <v>27237769</v>
      </c>
      <c r="D20" s="99">
        <v>2.7201243E7</v>
      </c>
      <c r="E20" s="99">
        <v>33586.0</v>
      </c>
      <c r="F20" s="99">
        <v>2940.0</v>
      </c>
      <c r="G20" s="43"/>
      <c r="H20" s="43"/>
      <c r="I20" s="43"/>
      <c r="J20" s="43"/>
      <c r="K20" s="43"/>
      <c r="L20" s="43"/>
      <c r="M20" s="43"/>
      <c r="N20" s="43"/>
      <c r="O20" s="43"/>
      <c r="P20" s="43"/>
      <c r="Q20" s="43"/>
      <c r="R20" s="43"/>
      <c r="S20" s="43"/>
      <c r="T20" s="43"/>
      <c r="U20" s="43"/>
      <c r="V20" s="43"/>
      <c r="W20" s="43"/>
      <c r="X20" s="43"/>
      <c r="Y20" s="43"/>
      <c r="Z20" s="43"/>
    </row>
    <row r="21">
      <c r="A21" s="45">
        <v>12.0</v>
      </c>
      <c r="B21" s="46" t="s">
        <v>127</v>
      </c>
      <c r="C21" s="98">
        <f t="shared" si="1"/>
        <v>27004323</v>
      </c>
      <c r="D21" s="99">
        <v>2.5085686E7</v>
      </c>
      <c r="E21" s="99">
        <v>1890256.0</v>
      </c>
      <c r="F21" s="99">
        <v>28381.0</v>
      </c>
      <c r="G21" s="43"/>
      <c r="H21" s="43"/>
      <c r="I21" s="43"/>
      <c r="J21" s="43"/>
      <c r="K21" s="43"/>
      <c r="L21" s="43"/>
      <c r="M21" s="43"/>
      <c r="N21" s="43"/>
      <c r="O21" s="43"/>
      <c r="P21" s="43"/>
      <c r="Q21" s="43"/>
      <c r="R21" s="43"/>
      <c r="S21" s="43"/>
      <c r="T21" s="43"/>
      <c r="U21" s="43"/>
      <c r="V21" s="43"/>
      <c r="W21" s="43"/>
      <c r="X21" s="43"/>
      <c r="Y21" s="43"/>
      <c r="Z21" s="43"/>
    </row>
    <row r="22">
      <c r="A22" s="45">
        <v>13.0</v>
      </c>
      <c r="B22" s="46" t="s">
        <v>128</v>
      </c>
      <c r="C22" s="98">
        <f t="shared" si="1"/>
        <v>60784761</v>
      </c>
      <c r="D22" s="99">
        <v>5.3522284E7</v>
      </c>
      <c r="E22" s="99">
        <v>4806429.0</v>
      </c>
      <c r="F22" s="99">
        <v>2456048.0</v>
      </c>
      <c r="G22" s="43"/>
      <c r="H22" s="43"/>
      <c r="I22" s="43"/>
      <c r="J22" s="43"/>
      <c r="K22" s="43"/>
      <c r="L22" s="43"/>
      <c r="M22" s="43"/>
      <c r="N22" s="43"/>
      <c r="O22" s="43"/>
      <c r="P22" s="43"/>
      <c r="Q22" s="43"/>
      <c r="R22" s="43"/>
      <c r="S22" s="43"/>
      <c r="T22" s="43"/>
      <c r="U22" s="43"/>
      <c r="V22" s="43"/>
      <c r="W22" s="43"/>
      <c r="X22" s="43"/>
      <c r="Y22" s="43"/>
      <c r="Z22" s="43"/>
    </row>
    <row r="23">
      <c r="A23" s="45">
        <v>14.0</v>
      </c>
      <c r="B23" s="46" t="s">
        <v>129</v>
      </c>
      <c r="C23" s="98">
        <f t="shared" si="1"/>
        <v>100281876</v>
      </c>
      <c r="D23" s="99">
        <v>7.0197313E7</v>
      </c>
      <c r="E23" s="99">
        <v>3.0084563E7</v>
      </c>
      <c r="F23" s="99">
        <v>0.0</v>
      </c>
      <c r="G23" s="43"/>
      <c r="H23" s="43"/>
      <c r="I23" s="43"/>
      <c r="J23" s="43"/>
      <c r="K23" s="43"/>
      <c r="L23" s="43"/>
      <c r="M23" s="43"/>
      <c r="N23" s="43"/>
      <c r="O23" s="43"/>
      <c r="P23" s="43"/>
      <c r="Q23" s="43"/>
      <c r="R23" s="43"/>
      <c r="S23" s="43"/>
      <c r="T23" s="43"/>
      <c r="U23" s="43"/>
      <c r="V23" s="43"/>
      <c r="W23" s="43"/>
      <c r="X23" s="43"/>
      <c r="Y23" s="43"/>
      <c r="Z23" s="43"/>
    </row>
    <row r="24">
      <c r="A24" s="45">
        <v>15.0</v>
      </c>
      <c r="B24" s="46" t="s">
        <v>71</v>
      </c>
      <c r="C24" s="98">
        <f t="shared" si="1"/>
        <v>122741</v>
      </c>
      <c r="D24" s="99">
        <v>122741.0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130</v>
      </c>
      <c r="C25" s="98">
        <f t="shared" si="1"/>
        <v>162895695</v>
      </c>
      <c r="D25" s="99">
        <v>1.53227644E8</v>
      </c>
      <c r="E25" s="99">
        <v>9025696.0</v>
      </c>
      <c r="F25" s="99">
        <v>642355.0</v>
      </c>
      <c r="G25" s="43"/>
      <c r="H25" s="43"/>
      <c r="I25" s="43"/>
      <c r="J25" s="43"/>
      <c r="K25" s="43"/>
      <c r="L25" s="43"/>
      <c r="M25" s="43"/>
      <c r="N25" s="43"/>
      <c r="O25" s="43"/>
      <c r="P25" s="43"/>
      <c r="Q25" s="43"/>
      <c r="R25" s="43"/>
      <c r="S25" s="43"/>
      <c r="T25" s="43"/>
      <c r="U25" s="43"/>
      <c r="V25" s="43"/>
      <c r="W25" s="43"/>
      <c r="X25" s="43"/>
      <c r="Y25" s="43"/>
      <c r="Z25" s="43"/>
    </row>
    <row r="26">
      <c r="A26" s="45">
        <v>17.0</v>
      </c>
      <c r="B26" s="46" t="s">
        <v>131</v>
      </c>
      <c r="C26" s="98">
        <f t="shared" si="1"/>
        <v>52864436</v>
      </c>
      <c r="D26" s="99">
        <v>4.9925731E7</v>
      </c>
      <c r="E26" s="99">
        <v>1774144.0</v>
      </c>
      <c r="F26" s="99">
        <v>1164561.0</v>
      </c>
      <c r="G26" s="43"/>
      <c r="H26" s="43"/>
      <c r="I26" s="43"/>
      <c r="J26" s="43"/>
      <c r="K26" s="43"/>
      <c r="L26" s="43"/>
      <c r="M26" s="43"/>
      <c r="N26" s="43"/>
      <c r="O26" s="43"/>
      <c r="P26" s="43"/>
      <c r="Q26" s="43"/>
      <c r="R26" s="43"/>
      <c r="S26" s="43"/>
      <c r="T26" s="43"/>
      <c r="U26" s="43"/>
      <c r="V26" s="43"/>
      <c r="W26" s="43"/>
      <c r="X26" s="43"/>
      <c r="Y26" s="43"/>
      <c r="Z26" s="43"/>
    </row>
    <row r="27">
      <c r="A27" s="80">
        <v>18.0</v>
      </c>
      <c r="B27" s="96" t="s">
        <v>132</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133</v>
      </c>
      <c r="C28" s="98">
        <f t="shared" si="1"/>
        <v>5796403</v>
      </c>
      <c r="D28" s="99">
        <v>4972460.0</v>
      </c>
      <c r="E28" s="99">
        <v>409980.0</v>
      </c>
      <c r="F28" s="99">
        <v>413963.0</v>
      </c>
      <c r="G28" s="43"/>
      <c r="H28" s="43"/>
      <c r="I28" s="43"/>
      <c r="J28" s="43"/>
      <c r="K28" s="43"/>
      <c r="L28" s="43"/>
      <c r="M28" s="43"/>
      <c r="N28" s="43"/>
      <c r="O28" s="43"/>
      <c r="P28" s="43"/>
      <c r="Q28" s="43"/>
      <c r="R28" s="43"/>
      <c r="S28" s="43"/>
      <c r="T28" s="43"/>
      <c r="U28" s="43"/>
      <c r="V28" s="43"/>
      <c r="W28" s="43"/>
      <c r="X28" s="43"/>
      <c r="Y28" s="43"/>
      <c r="Z28" s="43"/>
    </row>
    <row r="29">
      <c r="A29" s="45">
        <v>20.0</v>
      </c>
      <c r="B29" s="46" t="s">
        <v>134</v>
      </c>
      <c r="C29" s="98">
        <f t="shared" si="1"/>
        <v>35187899</v>
      </c>
      <c r="D29" s="99">
        <v>3.3457363E7</v>
      </c>
      <c r="E29" s="99">
        <v>1360069.0</v>
      </c>
      <c r="F29" s="99">
        <v>370467.0</v>
      </c>
      <c r="G29" s="43"/>
      <c r="H29" s="43"/>
      <c r="I29" s="43"/>
      <c r="J29" s="43"/>
      <c r="K29" s="43"/>
      <c r="L29" s="43"/>
      <c r="M29" s="43"/>
      <c r="N29" s="43"/>
      <c r="O29" s="43"/>
      <c r="P29" s="43"/>
      <c r="Q29" s="43"/>
      <c r="R29" s="43"/>
      <c r="S29" s="43"/>
      <c r="T29" s="43"/>
      <c r="U29" s="43"/>
      <c r="V29" s="43"/>
      <c r="W29" s="43"/>
      <c r="X29" s="43"/>
      <c r="Y29" s="43"/>
      <c r="Z29" s="43"/>
    </row>
    <row r="30">
      <c r="A30" s="45">
        <v>21.0</v>
      </c>
      <c r="B30" s="46" t="s">
        <v>135</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136</v>
      </c>
      <c r="C31" s="98">
        <f t="shared" si="1"/>
        <v>130889151</v>
      </c>
      <c r="D31" s="99">
        <v>9.4148505E7</v>
      </c>
      <c r="E31" s="99">
        <v>2.887533E7</v>
      </c>
      <c r="F31" s="99">
        <v>7865316.0</v>
      </c>
      <c r="G31" s="43"/>
      <c r="H31" s="43"/>
      <c r="I31" s="43"/>
      <c r="J31" s="43"/>
      <c r="K31" s="43"/>
      <c r="L31" s="43"/>
      <c r="M31" s="43"/>
      <c r="N31" s="43"/>
      <c r="O31" s="43"/>
      <c r="P31" s="43"/>
      <c r="Q31" s="43"/>
      <c r="R31" s="43"/>
      <c r="S31" s="43"/>
      <c r="T31" s="43"/>
      <c r="U31" s="43"/>
      <c r="V31" s="43"/>
      <c r="W31" s="43"/>
      <c r="X31" s="43"/>
      <c r="Y31" s="43"/>
      <c r="Z31" s="43"/>
    </row>
    <row r="32">
      <c r="A32" s="45">
        <v>23.0</v>
      </c>
      <c r="B32" s="46" t="s">
        <v>137</v>
      </c>
      <c r="C32" s="98">
        <f t="shared" si="1"/>
        <v>11186365</v>
      </c>
      <c r="D32" s="99">
        <v>3990930.0</v>
      </c>
      <c r="E32" s="99">
        <v>7195435.0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138</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119</v>
      </c>
      <c r="B34" s="46" t="s">
        <v>139</v>
      </c>
      <c r="C34" s="98">
        <f t="shared" si="1"/>
        <v>69358524</v>
      </c>
      <c r="D34" s="99">
        <v>6.1272619E7</v>
      </c>
      <c r="E34" s="99">
        <v>6100201.0</v>
      </c>
      <c r="F34" s="99">
        <v>1985704.0</v>
      </c>
      <c r="G34" s="43"/>
      <c r="H34" s="43"/>
      <c r="I34" s="43"/>
      <c r="J34" s="43"/>
      <c r="K34" s="43"/>
      <c r="L34" s="43"/>
      <c r="M34" s="43"/>
      <c r="N34" s="43"/>
      <c r="O34" s="43"/>
      <c r="P34" s="43"/>
      <c r="Q34" s="43"/>
      <c r="R34" s="43"/>
      <c r="S34" s="43"/>
      <c r="T34" s="43"/>
      <c r="U34" s="43"/>
      <c r="V34" s="43"/>
      <c r="W34" s="43"/>
      <c r="X34" s="43"/>
      <c r="Y34" s="43"/>
      <c r="Z34" s="43"/>
    </row>
    <row r="35">
      <c r="A35" s="45" t="s">
        <v>48</v>
      </c>
      <c r="B35" s="102" t="s">
        <v>140</v>
      </c>
      <c r="C35" s="98">
        <f t="shared" si="1"/>
        <v>44411293</v>
      </c>
      <c r="D35" s="99">
        <v>4.3932721E7</v>
      </c>
      <c r="E35" s="99">
        <v>404033.0</v>
      </c>
      <c r="F35" s="99">
        <v>74539.0</v>
      </c>
      <c r="G35" s="43"/>
      <c r="H35" s="43"/>
      <c r="I35" s="43"/>
      <c r="J35" s="43"/>
      <c r="K35" s="43"/>
      <c r="L35" s="43"/>
      <c r="M35" s="43"/>
      <c r="N35" s="43"/>
      <c r="O35" s="43"/>
      <c r="P35" s="43"/>
      <c r="Q35" s="43"/>
      <c r="R35" s="43"/>
      <c r="S35" s="43"/>
      <c r="T35" s="43"/>
      <c r="U35" s="43"/>
      <c r="V35" s="43"/>
      <c r="W35" s="43"/>
      <c r="X35" s="43"/>
      <c r="Y35" s="43"/>
      <c r="Z35" s="43"/>
    </row>
    <row r="36">
      <c r="A36" s="45" t="s">
        <v>50</v>
      </c>
      <c r="B36" s="102" t="s">
        <v>244</v>
      </c>
      <c r="C36" s="98">
        <f t="shared" si="1"/>
        <v>55414987</v>
      </c>
      <c r="D36" s="99">
        <v>5.3370684E7</v>
      </c>
      <c r="E36" s="99">
        <v>1167246.0</v>
      </c>
      <c r="F36" s="99">
        <v>877057.0</v>
      </c>
      <c r="G36" s="43"/>
      <c r="H36" s="43"/>
      <c r="I36" s="43"/>
      <c r="J36" s="43"/>
      <c r="K36" s="43"/>
      <c r="L36" s="43"/>
      <c r="M36" s="43"/>
      <c r="N36" s="43"/>
      <c r="O36" s="43"/>
      <c r="P36" s="43"/>
      <c r="Q36" s="43"/>
      <c r="R36" s="43"/>
      <c r="S36" s="43"/>
      <c r="T36" s="43"/>
      <c r="U36" s="43"/>
      <c r="V36" s="43"/>
      <c r="W36" s="43"/>
      <c r="X36" s="43"/>
      <c r="Y36" s="43"/>
      <c r="Z36" s="43"/>
    </row>
    <row r="37">
      <c r="A37" s="45" t="s">
        <v>52</v>
      </c>
      <c r="B37" s="102" t="s">
        <v>142</v>
      </c>
      <c r="C37" s="98">
        <f t="shared" si="1"/>
        <v>27101379</v>
      </c>
      <c r="D37" s="99">
        <v>2.0592479E7</v>
      </c>
      <c r="E37" s="99">
        <v>4992207.0</v>
      </c>
      <c r="F37" s="99">
        <v>1516693.0</v>
      </c>
      <c r="G37" s="43"/>
      <c r="H37" s="43"/>
      <c r="I37" s="43"/>
      <c r="J37" s="43"/>
      <c r="K37" s="43"/>
      <c r="L37" s="43"/>
      <c r="M37" s="43"/>
      <c r="N37" s="43"/>
      <c r="O37" s="43"/>
      <c r="P37" s="43"/>
      <c r="Q37" s="43"/>
      <c r="R37" s="43"/>
      <c r="S37" s="43"/>
      <c r="T37" s="43"/>
      <c r="U37" s="43"/>
      <c r="V37" s="43"/>
      <c r="W37" s="43"/>
      <c r="X37" s="43"/>
      <c r="Y37" s="43"/>
      <c r="Z37" s="43"/>
    </row>
    <row r="38">
      <c r="A38" s="45" t="s">
        <v>54</v>
      </c>
      <c r="B38" s="46" t="s">
        <v>143</v>
      </c>
      <c r="C38" s="98">
        <f t="shared" si="1"/>
        <v>136484106</v>
      </c>
      <c r="D38" s="99">
        <v>1.22394552E8</v>
      </c>
      <c r="E38" s="99">
        <v>1.1869472E7</v>
      </c>
      <c r="F38" s="99">
        <v>2220082.0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144</v>
      </c>
      <c r="C40" s="103">
        <f t="shared" ref="C40:F40" si="2">sum(C3:C39)</f>
        <v>2758750001</v>
      </c>
      <c r="D40" s="103">
        <f t="shared" si="2"/>
        <v>2493507338</v>
      </c>
      <c r="E40" s="103">
        <f t="shared" si="2"/>
        <v>220299506</v>
      </c>
      <c r="F40" s="103">
        <f t="shared" si="2"/>
        <v>44943157</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NORTHEASTERN UNIVERSITY</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145</v>
      </c>
      <c r="B2" s="45">
        <v>1.0</v>
      </c>
      <c r="C2" s="46" t="s">
        <v>146</v>
      </c>
      <c r="D2" s="110"/>
      <c r="E2" s="111">
        <v>4.2881E7</v>
      </c>
      <c r="F2" s="43"/>
      <c r="G2" s="43"/>
      <c r="H2" s="43"/>
      <c r="I2" s="43"/>
      <c r="J2" s="43"/>
      <c r="K2" s="43"/>
      <c r="L2" s="43"/>
      <c r="M2" s="43"/>
      <c r="N2" s="43"/>
      <c r="O2" s="43"/>
      <c r="P2" s="43"/>
      <c r="Q2" s="43"/>
      <c r="R2" s="43"/>
      <c r="S2" s="43"/>
      <c r="T2" s="43"/>
      <c r="U2" s="43"/>
      <c r="V2" s="43"/>
      <c r="W2" s="43"/>
      <c r="X2" s="43"/>
      <c r="Y2" s="43"/>
      <c r="Z2" s="43"/>
    </row>
    <row r="3">
      <c r="A3" s="49"/>
      <c r="B3" s="45">
        <v>2.0</v>
      </c>
      <c r="C3" s="46" t="s">
        <v>147</v>
      </c>
      <c r="D3" s="112"/>
      <c r="E3" s="111">
        <v>3.27335E8</v>
      </c>
      <c r="F3" s="43"/>
      <c r="G3" s="43"/>
      <c r="H3" s="43"/>
      <c r="I3" s="43"/>
      <c r="J3" s="43"/>
      <c r="K3" s="43"/>
      <c r="L3" s="43"/>
      <c r="M3" s="43"/>
      <c r="N3" s="43"/>
      <c r="O3" s="43"/>
      <c r="P3" s="43"/>
      <c r="Q3" s="43"/>
      <c r="R3" s="43"/>
      <c r="S3" s="43"/>
      <c r="T3" s="43"/>
      <c r="U3" s="43"/>
      <c r="V3" s="43"/>
      <c r="W3" s="43"/>
      <c r="X3" s="43"/>
      <c r="Y3" s="43"/>
      <c r="Z3" s="43"/>
    </row>
    <row r="4">
      <c r="A4" s="49"/>
      <c r="B4" s="45">
        <v>3.0</v>
      </c>
      <c r="C4" s="46" t="s">
        <v>148</v>
      </c>
      <c r="D4" s="110"/>
      <c r="E4" s="111">
        <v>2.10213E8</v>
      </c>
      <c r="F4" s="43"/>
      <c r="G4" s="43"/>
      <c r="H4" s="43"/>
      <c r="I4" s="43"/>
      <c r="J4" s="43"/>
      <c r="K4" s="43"/>
      <c r="L4" s="43"/>
      <c r="M4" s="43"/>
      <c r="N4" s="43"/>
      <c r="O4" s="43"/>
      <c r="P4" s="43"/>
      <c r="Q4" s="43"/>
      <c r="R4" s="43"/>
      <c r="S4" s="43"/>
      <c r="T4" s="43"/>
      <c r="U4" s="43"/>
      <c r="V4" s="43"/>
      <c r="W4" s="43"/>
      <c r="X4" s="43"/>
      <c r="Y4" s="43"/>
      <c r="Z4" s="43"/>
    </row>
    <row r="5">
      <c r="A5" s="49"/>
      <c r="B5" s="45">
        <v>4.0</v>
      </c>
      <c r="C5" s="46" t="s">
        <v>149</v>
      </c>
      <c r="D5" s="112"/>
      <c r="E5" s="111">
        <v>1.46523E8</v>
      </c>
      <c r="F5" s="43"/>
      <c r="G5" s="43"/>
      <c r="H5" s="43"/>
      <c r="I5" s="43"/>
      <c r="J5" s="43"/>
      <c r="K5" s="43"/>
      <c r="L5" s="43"/>
      <c r="M5" s="43"/>
      <c r="N5" s="43"/>
      <c r="O5" s="43"/>
      <c r="P5" s="43"/>
      <c r="Q5" s="43"/>
      <c r="R5" s="43"/>
      <c r="S5" s="43"/>
      <c r="T5" s="43"/>
      <c r="U5" s="43"/>
      <c r="V5" s="43"/>
      <c r="W5" s="43"/>
      <c r="X5" s="43"/>
      <c r="Y5" s="43"/>
      <c r="Z5" s="43"/>
    </row>
    <row r="6">
      <c r="A6" s="49"/>
      <c r="B6" s="45">
        <v>5.0</v>
      </c>
      <c r="C6" s="51" t="s">
        <v>150</v>
      </c>
      <c r="D6" s="81"/>
      <c r="E6" s="111">
        <v>2700000.0</v>
      </c>
      <c r="F6" s="43"/>
      <c r="G6" s="43"/>
      <c r="H6" s="43"/>
      <c r="I6" s="43"/>
      <c r="J6" s="43"/>
      <c r="K6" s="43"/>
      <c r="L6" s="43"/>
      <c r="M6" s="43"/>
      <c r="N6" s="43"/>
      <c r="O6" s="43"/>
      <c r="P6" s="43"/>
      <c r="Q6" s="43"/>
      <c r="R6" s="43"/>
      <c r="S6" s="43"/>
      <c r="T6" s="43"/>
      <c r="U6" s="43"/>
      <c r="V6" s="43"/>
      <c r="W6" s="43"/>
      <c r="X6" s="43"/>
      <c r="Y6" s="43"/>
      <c r="Z6" s="43"/>
    </row>
    <row r="7">
      <c r="A7" s="49"/>
      <c r="B7" s="45">
        <v>6.0</v>
      </c>
      <c r="C7" s="51" t="s">
        <v>151</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152</v>
      </c>
      <c r="D8" s="112"/>
      <c r="E8" s="111">
        <v>1.3767E7</v>
      </c>
      <c r="F8" s="43"/>
      <c r="G8" s="43"/>
      <c r="H8" s="43"/>
      <c r="I8" s="43"/>
      <c r="J8" s="43"/>
      <c r="K8" s="43"/>
      <c r="L8" s="43"/>
      <c r="M8" s="43"/>
      <c r="N8" s="43"/>
      <c r="O8" s="43"/>
      <c r="P8" s="43"/>
      <c r="Q8" s="43"/>
      <c r="R8" s="43"/>
      <c r="S8" s="43"/>
      <c r="T8" s="43"/>
      <c r="U8" s="43"/>
      <c r="V8" s="43"/>
      <c r="W8" s="43"/>
      <c r="X8" s="43"/>
      <c r="Y8" s="43"/>
      <c r="Z8" s="43"/>
    </row>
    <row r="9">
      <c r="A9" s="49"/>
      <c r="B9" s="45">
        <v>8.0</v>
      </c>
      <c r="C9" s="46" t="s">
        <v>153</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154</v>
      </c>
      <c r="D10" s="110"/>
      <c r="E10" s="111">
        <v>2.7213E7</v>
      </c>
      <c r="F10" s="43"/>
      <c r="G10" s="43"/>
      <c r="H10" s="43"/>
      <c r="I10" s="43"/>
      <c r="J10" s="43"/>
      <c r="K10" s="43"/>
      <c r="L10" s="43"/>
      <c r="M10" s="43"/>
      <c r="N10" s="43"/>
      <c r="O10" s="43"/>
      <c r="P10" s="43"/>
      <c r="Q10" s="43"/>
      <c r="R10" s="43"/>
      <c r="S10" s="43"/>
      <c r="T10" s="43"/>
      <c r="U10" s="43"/>
      <c r="V10" s="43"/>
      <c r="W10" s="43"/>
      <c r="X10" s="43"/>
      <c r="Y10" s="43"/>
      <c r="Z10" s="43"/>
    </row>
    <row r="11">
      <c r="A11" s="49"/>
      <c r="B11" s="45" t="s">
        <v>155</v>
      </c>
      <c r="C11" s="46" t="s">
        <v>156</v>
      </c>
      <c r="D11" s="111">
        <v>4.21549E9</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157</v>
      </c>
      <c r="C12" s="46" t="s">
        <v>158</v>
      </c>
      <c r="D12" s="111">
        <v>1.287486E9</v>
      </c>
      <c r="E12" s="108">
        <f>D11-D12</f>
        <v>2928004000</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159</v>
      </c>
      <c r="D13" s="112"/>
      <c r="E13" s="111">
        <v>7.21085084E8</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160</v>
      </c>
      <c r="D14" s="112"/>
      <c r="E14" s="111">
        <v>1.406706916E9</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161</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162</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163</v>
      </c>
      <c r="D17" s="112"/>
      <c r="E17" s="111">
        <v>5.44966E8</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164</v>
      </c>
      <c r="D18" s="113"/>
      <c r="E18" s="114">
        <f>sum(E2:E17)</f>
        <v>6371394000</v>
      </c>
      <c r="F18" s="43"/>
      <c r="G18" s="43"/>
      <c r="H18" s="43"/>
      <c r="I18" s="43"/>
      <c r="J18" s="43"/>
      <c r="K18" s="43"/>
      <c r="L18" s="43"/>
      <c r="M18" s="43"/>
      <c r="N18" s="43"/>
      <c r="O18" s="43"/>
      <c r="P18" s="43"/>
      <c r="Q18" s="43"/>
      <c r="R18" s="43"/>
      <c r="S18" s="43"/>
      <c r="T18" s="43"/>
      <c r="U18" s="43"/>
      <c r="V18" s="43"/>
      <c r="W18" s="43"/>
      <c r="X18" s="43"/>
      <c r="Y18" s="43"/>
      <c r="Z18" s="43"/>
    </row>
    <row r="19">
      <c r="A19" s="44" t="s">
        <v>165</v>
      </c>
      <c r="B19" s="115">
        <v>17.0</v>
      </c>
      <c r="C19" s="116" t="s">
        <v>166</v>
      </c>
      <c r="D19" s="117"/>
      <c r="E19" s="111">
        <v>3.17586E8</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167</v>
      </c>
      <c r="D20" s="117"/>
      <c r="E20" s="111">
        <v>2.2317E7</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168</v>
      </c>
      <c r="D21" s="117"/>
      <c r="E21" s="111">
        <v>2.01979E8</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169</v>
      </c>
      <c r="D22" s="117"/>
      <c r="E22" s="111">
        <v>7.1519E8</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170</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171</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172</v>
      </c>
      <c r="D25" s="121"/>
      <c r="E25" s="118">
        <v>4.70335E8</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173</v>
      </c>
      <c r="D26" s="117"/>
      <c r="E26" s="118">
        <v>5.6422E7</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174</v>
      </c>
      <c r="D27" s="117"/>
      <c r="E27" s="118">
        <v>5.04961E8</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175</v>
      </c>
      <c r="D28" s="125"/>
      <c r="E28" s="126">
        <f>sum(E19:E27)</f>
        <v>2288790000</v>
      </c>
      <c r="F28" s="43"/>
      <c r="G28" s="43"/>
      <c r="H28" s="43"/>
      <c r="I28" s="43"/>
      <c r="J28" s="43"/>
      <c r="K28" s="43"/>
      <c r="L28" s="43"/>
      <c r="M28" s="43"/>
      <c r="N28" s="43"/>
      <c r="O28" s="43"/>
      <c r="P28" s="43"/>
      <c r="Q28" s="43"/>
      <c r="R28" s="43"/>
      <c r="S28" s="43"/>
      <c r="T28" s="43"/>
      <c r="U28" s="43"/>
      <c r="V28" s="43"/>
      <c r="W28" s="43"/>
      <c r="X28" s="43"/>
      <c r="Y28" s="43"/>
      <c r="Z28" s="43"/>
    </row>
    <row r="29">
      <c r="A29" s="65" t="s">
        <v>176</v>
      </c>
      <c r="B29" s="127"/>
      <c r="C29" s="128" t="s">
        <v>177</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178</v>
      </c>
      <c r="D30" s="117"/>
      <c r="E30" s="111">
        <v>2.676375E9</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179</v>
      </c>
      <c r="D31" s="117"/>
      <c r="E31" s="111">
        <v>1.406229E9</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180</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181</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182</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183</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184</v>
      </c>
      <c r="D36" s="131"/>
      <c r="E36" s="126">
        <f>sum(E30:E35)</f>
        <v>4082604000</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185</v>
      </c>
      <c r="D37" s="135"/>
      <c r="E37" s="136">
        <f>E36+E28</f>
        <v>6371394000</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