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<sst xmlns="http://schemas.openxmlformats.org/spreadsheetml/2006/main" count="865" uniqueCount="251">
  <si>
    <t>CA ENVIRONMENTAL VOTERS</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</si>
  <si>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</si>
  <si>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</si>
  <si>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</si>
  <si>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</si>
  <si>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</si>
  <si>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</si>
  <si>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</si>
  <si>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</si>
  <si>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</si>
  <si>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</si>
  <si>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</si>
  <si>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</si>
  <si>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</si>
  <si>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</si>
  <si>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</si>
  <si>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</si>
  <si>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</si>
  <si>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</si>
  <si>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</si>
  <si>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</si>
  <si>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</si>
  <si>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</si>
  <si>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</si>
  <si>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</si>
  <si>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</si>
  <si>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</si>
  <si>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</si>
  <si>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</si>
  <si>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</si>
  <si>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</si>
  <si>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</si>
  <si>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</si>
  <si>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</si>
  <si>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</si>
  <si>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</si>
  <si>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</si>
  <si>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</si>
  <si>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</si>
  <si>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</si>
  <si>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</si>
  <si>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</si>
  <si>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</si>
  <si>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</si>
  <si>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</si>
  <si>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</si>
  <si>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</si>
  <si>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</si>
  <si>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</si>
  <si>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</si>
  <si>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</si>
  <si>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</si>
  <si>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</si>
  <si>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</si>
  <si>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</si>
  <si>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</si>
  <si>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</si>
  <si>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</si>
  <si>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</si>
  <si>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</si>
  <si>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</si>
  <si>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</si>
  <si>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</si>
  <si>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</si>
  <si>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</si>
  <si>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</si>
  <si>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</si>
  <si>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</si>
  <si>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</si>
  <si>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</si>
  <si>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</si>
  <si>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</si>
  <si>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</si>
  <si>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</si>
  <si>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</si>
  <si>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</si>
  <si>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</si>
  <si>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</si>
  <si>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</si>
  <si>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</si>
  <si>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</si>
  <si>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</si>
  <si>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</si>
  <si>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</si>
  <si>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</si>
  <si>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</si>
  <si>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</si>
  <si>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</si>
  <si>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</si>
  <si>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</si>
  <si>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</si>
  <si>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</si>
  <si>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</si>
  <si>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</si>
  <si>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</si>
  <si>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</si>
  <si>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</si>
  <si>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</si>
  <si>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</si>
  <si>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</si>
  <si>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</si>
  <si>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</si>
  <si>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</si>
  <si>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</si>
  <si>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</si>
  <si>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</si>
  <si>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</si>
  <si>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</si>
  <si>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</si>
  <si>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</si>
  <si>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</si>
  <si>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</si>
  <si>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</si>
  <si>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</si>
  <si>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</si>
  <si>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</si>
  <si>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</si>
  <si>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</si>
  <si>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</si>
  <si>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</si>
  <si>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</si>
  <si>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</si>
  <si>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</si>
  <si>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</si>
  <si>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</si>
  <si>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</si>
  <si>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</si>
  <si>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</si>
  <si>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</si>
  <si>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</si>
  <si>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</si>
  <si>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</si>
  <si>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</si>
  <si>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 xml:space="preserve"> Printing and Publications</t>
  </si>
  <si>
    <t>MISCELLANEOUS</t>
  </si>
  <si>
    <t xml:space="preserve"> DUES, LICENSES, SERVICE FEES</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</si>
  <si>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</si>
  <si>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</si>
  <si>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</si>
  <si>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</si>
  <si>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</si>
  <si>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</si>
  <si>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</si>
  <si>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</si>
  <si>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</si>
  <si>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</si>
  <si>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</si>
  <si>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</si>
  <si>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</si>
  <si>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</si>
  <si>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</si>
  <si>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</si>
  <si>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</si>
  <si>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</si>
  <si>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</si>
  <si>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</si>
  <si>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</si>
  <si>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</si>
  <si>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</si>
  <si>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</si>
  <si>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</si>
  <si>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</si>
  <si>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</si>
  <si>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</si>
  <si>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</si>
  <si>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</si>
  <si>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</si>
  <si>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</si>
  <si>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</si>
  <si>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</si>
  <si>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</si>
  <si>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</si>
  <si>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</si>
  <si>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</si>
  <si>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</si>
  <si>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</si>
  <si>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</si>
  <si>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</si>
  <si>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</si>
  <si>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</si>
  <si>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</si>
  <si>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</si>
  <si>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</si>
  <si>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</si>
  <si>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</si>
  <si>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</si>
  <si>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</si>
  <si>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</si>
  <si>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</si>
  <si>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</si>
  <si>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</si>
  <si>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</si>
  <si>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</si>
  <si>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</si>
  <si>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</si>
  <si>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</si>
  <si>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</si>
  <si>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</si>
  <si>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</si>
  <si>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</si>
  <si>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</si>
  <si>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</si>
  <si>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</si>
  <si>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</si>
  <si>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</si>
  <si>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</si>
  <si>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</si>
  <si>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</si>
  <si>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</si>
  <si>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</si>
  <si>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</si>
  <si>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</si>
  <si>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</si>
  <si>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</si>
  <si>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</si>
  <si>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</si>
  <si>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</si>
  <si>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</si>
  <si>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</si>
  <si>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</si>
  <si>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</si>
  <si>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</si>
  <si>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</si>
  <si>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</si>
  <si>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</si>
  <si>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</si>
  <si>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</si>
  <si>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</si>
  <si>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</si>
  <si>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</si>
  <si>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</si>
  <si>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</si>
  <si>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</si>
  <si>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</si>
  <si>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</si>
  <si>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</si>
  <si>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</si>
  <si>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BAD DEBT EXPENSE</t>
  </si>
  <si>
    <t>Printing and Publications</t>
  </si>
  <si>
    <t xml:space="preserve"> MISCELLANEOUS</t>
  </si>
  <si>
    <t>DUES, LICENSES, SERVICE FEES</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</si>
  <si>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</si>
  <si>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</si>
  <si>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OTHER INCOME</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</si>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</sst>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CA ENVIRONMENTAL VOTERS</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179</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180</v>
      </c>
      <c r="C3" s="144" t="s">
        <v>181</v>
      </c>
      <c r="D3" s="145">
        <f>'Expenses 2023'!C40</f>
        <v>1686833</v>
      </c>
      <c r="E3" s="146"/>
      <c r="F3" s="43"/>
      <c r="G3" s="43"/>
      <c r="H3" s="43"/>
      <c r="I3" s="43"/>
      <c r="J3" s="43"/>
      <c r="K3" s="43"/>
      <c r="L3" s="43"/>
      <c r="M3" s="43"/>
      <c r="N3" s="43"/>
      <c r="O3" s="43"/>
      <c r="P3" s="43"/>
      <c r="Q3" s="43"/>
      <c r="R3" s="43"/>
      <c r="S3" s="43"/>
      <c r="T3" s="43"/>
      <c r="U3" s="43"/>
      <c r="V3" s="43"/>
      <c r="W3" s="43"/>
      <c r="X3" s="43"/>
      <c r="Y3" s="43"/>
    </row>
    <row r="4">
      <c r="A4" s="138"/>
      <c r="B4" s="49"/>
      <c r="C4" s="144" t="s">
        <v>182</v>
      </c>
      <c r="D4" s="145">
        <f>'Expenses 2023'!C31</f>
        <v>0</v>
      </c>
      <c r="E4" s="146"/>
      <c r="F4" s="43"/>
      <c r="G4" s="43"/>
      <c r="H4" s="43"/>
      <c r="I4" s="43"/>
      <c r="J4" s="43"/>
      <c r="K4" s="43"/>
      <c r="L4" s="43"/>
      <c r="M4" s="43"/>
      <c r="N4" s="43"/>
      <c r="O4" s="43"/>
      <c r="P4" s="43"/>
      <c r="Q4" s="43"/>
      <c r="R4" s="43"/>
      <c r="S4" s="43"/>
      <c r="T4" s="43"/>
      <c r="U4" s="43"/>
      <c r="V4" s="43"/>
      <c r="W4" s="43"/>
      <c r="X4" s="43"/>
      <c r="Y4" s="43"/>
    </row>
    <row r="5">
      <c r="A5" s="138"/>
      <c r="B5" s="49"/>
      <c r="C5" s="144" t="s">
        <v>183</v>
      </c>
      <c r="D5" s="145">
        <f>D3-D4</f>
        <v>1686833</v>
      </c>
      <c r="E5" s="146"/>
      <c r="F5" s="43"/>
      <c r="G5" s="43"/>
      <c r="H5" s="43"/>
      <c r="I5" s="43"/>
      <c r="J5" s="43"/>
      <c r="K5" s="43"/>
      <c r="L5" s="43"/>
      <c r="M5" s="43"/>
      <c r="N5" s="43"/>
      <c r="O5" s="43"/>
      <c r="P5" s="43"/>
      <c r="Q5" s="43"/>
      <c r="R5" s="43"/>
      <c r="S5" s="43"/>
      <c r="T5" s="43"/>
      <c r="U5" s="43"/>
      <c r="V5" s="43"/>
      <c r="W5" s="43"/>
      <c r="X5" s="43"/>
      <c r="Y5" s="43"/>
    </row>
    <row r="6">
      <c r="A6" s="138"/>
      <c r="B6" s="49"/>
      <c r="C6" s="144" t="s">
        <v>184</v>
      </c>
      <c r="D6" s="145">
        <f>D5/12</f>
        <v>140569.4167</v>
      </c>
      <c r="E6" s="146"/>
      <c r="F6" s="43"/>
      <c r="G6" s="43"/>
      <c r="H6" s="43"/>
      <c r="I6" s="43"/>
      <c r="J6" s="43"/>
      <c r="K6" s="43"/>
      <c r="L6" s="43"/>
      <c r="M6" s="43"/>
      <c r="N6" s="43"/>
      <c r="O6" s="43"/>
      <c r="P6" s="43"/>
      <c r="Q6" s="43"/>
      <c r="R6" s="43"/>
      <c r="S6" s="43"/>
      <c r="T6" s="43"/>
      <c r="U6" s="43"/>
      <c r="V6" s="43"/>
      <c r="W6" s="43"/>
      <c r="X6" s="43"/>
      <c r="Y6" s="43"/>
    </row>
    <row r="7">
      <c r="A7" s="138"/>
      <c r="B7" s="49"/>
      <c r="C7" s="144" t="s">
        <v>185</v>
      </c>
      <c r="D7" s="75">
        <f>'Balance Sheet 2023'!E2+'Balance Sheet 2023'!E3</f>
        <v>1008524</v>
      </c>
      <c r="E7" s="146"/>
      <c r="F7" s="43"/>
      <c r="G7" s="43"/>
      <c r="H7" s="43"/>
      <c r="I7" s="43"/>
      <c r="J7" s="43"/>
      <c r="K7" s="43"/>
      <c r="L7" s="43"/>
      <c r="M7" s="43"/>
      <c r="N7" s="43"/>
      <c r="O7" s="43"/>
      <c r="P7" s="43"/>
      <c r="Q7" s="43"/>
      <c r="R7" s="43"/>
      <c r="S7" s="43"/>
      <c r="T7" s="43"/>
      <c r="U7" s="43"/>
      <c r="V7" s="43"/>
      <c r="W7" s="43"/>
      <c r="X7" s="43"/>
      <c r="Y7" s="43"/>
    </row>
    <row r="8">
      <c r="A8" s="138"/>
      <c r="B8" s="49"/>
      <c r="C8" s="147" t="s">
        <v>179</v>
      </c>
      <c r="D8" s="148">
        <f>D7/D6</f>
        <v>7.174562034</v>
      </c>
      <c r="E8" s="149" t="s">
        <v>186</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187</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188</v>
      </c>
      <c r="C11" s="144" t="s">
        <v>189</v>
      </c>
      <c r="D11" s="75">
        <f>'Balance Sheet 2023'!E30</f>
        <v>867263</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190</v>
      </c>
      <c r="D12" s="75">
        <f>'Expenses 2023'!C40</f>
        <v>1686833</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191</v>
      </c>
      <c r="D13" s="145">
        <f>D12/12</f>
        <v>140569.4167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187</v>
      </c>
      <c r="D14" s="148">
        <f>D11/D13</f>
        <v>6.169642164</v>
      </c>
      <c r="E14" s="149" t="s">
        <v>186</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192</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193</v>
      </c>
      <c r="C17" s="144" t="s">
        <v>194</v>
      </c>
      <c r="D17" s="75">
        <f>sum('Balance Sheet 2023'!E13:E15)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190</v>
      </c>
      <c r="D18" s="75">
        <f>'Expenses 2023'!C40</f>
        <v>1686833</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191</v>
      </c>
      <c r="D19" s="145">
        <f>D18/12</f>
        <v>140569.4167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195</v>
      </c>
      <c r="D20" s="148">
        <f>D17/D19</f>
        <v>0</v>
      </c>
      <c r="E20" s="149" t="s">
        <v>186</v>
      </c>
      <c r="F20" s="43"/>
      <c r="G20" s="43"/>
      <c r="H20" s="43"/>
      <c r="I20" s="43"/>
      <c r="J20" s="43"/>
      <c r="K20" s="43"/>
      <c r="L20" s="43"/>
      <c r="M20" s="43"/>
      <c r="N20" s="43"/>
      <c r="O20" s="43"/>
      <c r="P20" s="43"/>
      <c r="Q20" s="43"/>
      <c r="R20" s="43"/>
      <c r="S20" s="43"/>
      <c r="T20" s="43"/>
      <c r="U20" s="43"/>
      <c r="V20" s="43"/>
      <c r="W20" s="43"/>
      <c r="X20" s="43"/>
      <c r="Y20" s="43"/>
    </row>
    <row r="21">
      <c r="A21" s="138"/>
      <c r="B21" s="49"/>
      <c r="C21" s="153" t="s">
        <v>196</v>
      </c>
      <c r="D21" s="154">
        <f>D20+D8</f>
        <v>7.174562034</v>
      </c>
      <c r="E21" s="155" t="s">
        <v>186</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197</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198</v>
      </c>
      <c r="C24" s="159"/>
      <c r="D24" s="160">
        <f>max('Revenues 2023'!E2:E7,'Revenues 2023'!F10:F15)</f>
        <v>1939093</v>
      </c>
      <c r="E24" s="161" t="s">
        <v>199</v>
      </c>
      <c r="F24" s="43"/>
      <c r="G24" s="43"/>
      <c r="H24" s="43"/>
      <c r="I24" s="43"/>
      <c r="J24" s="43"/>
      <c r="K24" s="43"/>
      <c r="L24" s="43"/>
      <c r="M24" s="43"/>
      <c r="N24" s="43"/>
      <c r="O24" s="43"/>
      <c r="P24" s="43"/>
      <c r="Q24" s="43"/>
      <c r="R24" s="43"/>
      <c r="S24" s="43"/>
      <c r="T24" s="43"/>
      <c r="U24" s="43"/>
      <c r="V24" s="43"/>
      <c r="W24" s="43"/>
      <c r="X24" s="43"/>
      <c r="Y24" s="43"/>
    </row>
    <row r="25">
      <c r="A25" s="138"/>
      <c r="B25" s="49"/>
      <c r="C25" s="144" t="s">
        <v>200</v>
      </c>
      <c r="D25" s="145">
        <f>'Revenues 2023'!F44</f>
        <v>1939610</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197</v>
      </c>
      <c r="D26" s="162">
        <f>D24/D25</f>
        <v>0.9997334516</v>
      </c>
      <c r="E26" s="149" t="s">
        <v>201</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202</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203</v>
      </c>
      <c r="C29" s="144" t="s">
        <v>204</v>
      </c>
      <c r="D29" s="75">
        <f>SUM('Expenses 2023'!C7:C9)</f>
        <v>908011</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205</v>
      </c>
      <c r="D30" s="75">
        <f>SUM('Expenses 2023'!C10:C12)</f>
        <v>162674</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206</v>
      </c>
      <c r="D31" s="75">
        <f>sum(D29:D30)</f>
        <v>1070685</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181</v>
      </c>
      <c r="D32" s="75">
        <f>'Expenses 2023'!C40</f>
        <v>1686833</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207</v>
      </c>
      <c r="D33" s="162">
        <f>D31/D32</f>
        <v>0.6347308833</v>
      </c>
      <c r="E33" s="149" t="s">
        <v>208</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209</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210</v>
      </c>
      <c r="C36" s="144" t="s">
        <v>211</v>
      </c>
      <c r="D36" s="75">
        <f>SUM('Expenses 2023'!C10:C11)</f>
        <v>91454</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204</v>
      </c>
      <c r="D37" s="75">
        <f>SUM('Expenses 2023'!C7:C9)</f>
        <v>908011</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209</v>
      </c>
      <c r="D38" s="162">
        <f>D36/D37</f>
        <v>0.1007190442</v>
      </c>
      <c r="E38" s="149" t="s">
        <v>212</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213</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214</v>
      </c>
      <c r="C41" s="147" t="s">
        <v>241</v>
      </c>
      <c r="D41" s="75">
        <f>'Expenses 2023'!D40</f>
        <v>918577</v>
      </c>
      <c r="E41" s="164">
        <f t="shared" ref="E41:E44" si="1">D41/$D$44</f>
        <v>0.5445571672</v>
      </c>
      <c r="F41" s="43"/>
      <c r="G41" s="43"/>
      <c r="H41" s="43"/>
      <c r="I41" s="43"/>
      <c r="J41" s="43"/>
      <c r="K41" s="43"/>
      <c r="L41" s="43"/>
      <c r="M41" s="43"/>
      <c r="N41" s="43"/>
      <c r="O41" s="43"/>
      <c r="P41" s="43"/>
      <c r="Q41" s="43"/>
      <c r="R41" s="43"/>
      <c r="S41" s="43"/>
      <c r="T41" s="43"/>
      <c r="U41" s="43"/>
      <c r="V41" s="43"/>
      <c r="W41" s="43"/>
      <c r="X41" s="43"/>
      <c r="Y41" s="43"/>
    </row>
    <row r="42">
      <c r="A42" s="138"/>
      <c r="B42" s="49"/>
      <c r="C42" s="147" t="s">
        <v>216</v>
      </c>
      <c r="D42" s="145">
        <f>'Expenses 2023'!E40</f>
        <v>380042</v>
      </c>
      <c r="E42" s="164">
        <f t="shared" si="1"/>
        <v>0.2252991256</v>
      </c>
      <c r="F42" s="43"/>
      <c r="G42" s="43"/>
      <c r="H42" s="43"/>
      <c r="I42" s="43"/>
      <c r="J42" s="43"/>
      <c r="K42" s="43"/>
      <c r="L42" s="43"/>
      <c r="M42" s="43"/>
      <c r="N42" s="43"/>
      <c r="O42" s="43"/>
      <c r="P42" s="43"/>
      <c r="Q42" s="43"/>
      <c r="R42" s="43"/>
      <c r="S42" s="43"/>
      <c r="T42" s="43"/>
      <c r="U42" s="43"/>
      <c r="V42" s="43"/>
      <c r="W42" s="43"/>
      <c r="X42" s="43"/>
      <c r="Y42" s="43"/>
    </row>
    <row r="43">
      <c r="A43" s="138"/>
      <c r="B43" s="49"/>
      <c r="C43" s="147" t="s">
        <v>217</v>
      </c>
      <c r="D43" s="145">
        <f>'Expenses 2023'!F40</f>
        <v>388214</v>
      </c>
      <c r="E43" s="164">
        <f t="shared" si="1"/>
        <v>0.2301437072</v>
      </c>
      <c r="F43" s="43"/>
      <c r="G43" s="43"/>
      <c r="H43" s="43"/>
      <c r="I43" s="43"/>
      <c r="J43" s="43"/>
      <c r="K43" s="43"/>
      <c r="L43" s="43"/>
      <c r="M43" s="43"/>
      <c r="N43" s="43"/>
      <c r="O43" s="43"/>
      <c r="P43" s="43"/>
      <c r="Q43" s="43"/>
      <c r="R43" s="43"/>
      <c r="S43" s="43"/>
      <c r="T43" s="43"/>
      <c r="U43" s="43"/>
      <c r="V43" s="43"/>
      <c r="W43" s="43"/>
      <c r="X43" s="43"/>
      <c r="Y43" s="43"/>
    </row>
    <row r="44">
      <c r="A44" s="138"/>
      <c r="B44" s="49"/>
      <c r="C44" s="144" t="s">
        <v>181</v>
      </c>
      <c r="D44" s="145">
        <f>sum(D41:D43)</f>
        <v>1686833</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218</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219</v>
      </c>
      <c r="C47" s="144" t="s">
        <v>220</v>
      </c>
      <c r="D47" s="145">
        <f>'Revenues 2023'!F9</f>
        <v>1939093</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221</v>
      </c>
      <c r="D48" s="145">
        <f>'Expenses 2023'!F40</f>
        <v>388214</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222</v>
      </c>
      <c r="D49" s="165">
        <f>if(D48=0, "$0",D47/D48)</f>
        <v>4.994907448</v>
      </c>
      <c r="E49" s="149" t="s">
        <v>223</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224</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225</v>
      </c>
      <c r="C52" s="144" t="s">
        <v>226</v>
      </c>
      <c r="D52" s="145">
        <f>sum('Balance Sheet 2023'!E2:E10)</f>
        <v>1924586</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227</v>
      </c>
      <c r="D53" s="145">
        <f>sum('Balance Sheet 2023'!E19:E22)</f>
        <v>246073</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228</v>
      </c>
      <c r="D54" s="167">
        <f>D52/D53</f>
        <v>7.8211994</v>
      </c>
      <c r="E54" s="149" t="s">
        <v>229</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230</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231</v>
      </c>
      <c r="C57" s="144" t="s">
        <v>232</v>
      </c>
      <c r="D57" s="145">
        <f>sum('Balance Sheet 2023'!E25:E26)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233</v>
      </c>
      <c r="D58" s="145">
        <f>'Balance Sheet 2023'!E18</f>
        <v>2128942</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234</v>
      </c>
      <c r="D59" s="168">
        <f>D57/D58</f>
        <v>0</v>
      </c>
      <c r="E59" s="149" t="s">
        <v>235</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CA ENVIRONMENTAL VOTERS</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154211.0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2401469.0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1675.0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2555680</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22726.0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242</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34768.0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-34768</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t="s">
        <v>243</v>
      </c>
      <c r="D39" s="74"/>
      <c r="E39" s="48">
        <v>53500.0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53500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97</v>
      </c>
      <c r="D44" s="88"/>
      <c r="E44" s="88"/>
      <c r="F44" s="89">
        <f>sum(F16:F43)+F9</f>
        <v>2597138</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CA ENVIRONMENTAL VOTERS</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98</v>
      </c>
      <c r="D2" s="42" t="s">
        <v>99</v>
      </c>
      <c r="E2" s="42" t="s">
        <v>100</v>
      </c>
      <c r="F2" s="42" t="s">
        <v>101</v>
      </c>
      <c r="G2" s="43"/>
      <c r="H2" s="43"/>
      <c r="I2" s="43"/>
      <c r="J2" s="43"/>
      <c r="K2" s="43"/>
      <c r="L2" s="43"/>
      <c r="M2" s="43"/>
      <c r="N2" s="43"/>
      <c r="O2" s="43"/>
      <c r="P2" s="43"/>
      <c r="Q2" s="43"/>
      <c r="R2" s="43"/>
      <c r="S2" s="43"/>
      <c r="T2" s="43"/>
      <c r="U2" s="43"/>
      <c r="V2" s="43"/>
      <c r="W2" s="43"/>
      <c r="X2" s="43"/>
      <c r="Y2" s="43"/>
      <c r="Z2" s="43"/>
    </row>
    <row r="3">
      <c r="A3" s="80">
        <v>1.0</v>
      </c>
      <c r="B3" s="96" t="s">
        <v>102</v>
      </c>
      <c r="C3" s="98">
        <f t="shared" ref="C3:C39" si="1">sum(D3:F3)</f>
        <v>200100</v>
      </c>
      <c r="D3" s="99">
        <v>200100.0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103</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104</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105</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106</v>
      </c>
      <c r="C7" s="98">
        <f t="shared" si="1"/>
        <v>80853</v>
      </c>
      <c r="D7" s="99">
        <v>45180.0</v>
      </c>
      <c r="E7" s="99">
        <v>29150.0</v>
      </c>
      <c r="F7" s="99">
        <v>6523.0</v>
      </c>
      <c r="G7" s="43"/>
      <c r="H7" s="43"/>
      <c r="I7" s="43"/>
      <c r="J7" s="43"/>
      <c r="K7" s="43"/>
      <c r="L7" s="43"/>
      <c r="M7" s="43"/>
      <c r="N7" s="43"/>
      <c r="O7" s="43"/>
      <c r="P7" s="43"/>
      <c r="Q7" s="43"/>
      <c r="R7" s="43"/>
      <c r="S7" s="43"/>
      <c r="T7" s="43"/>
      <c r="U7" s="43"/>
      <c r="V7" s="43"/>
      <c r="W7" s="43"/>
      <c r="X7" s="43"/>
      <c r="Y7" s="43"/>
      <c r="Z7" s="43"/>
    </row>
    <row r="8">
      <c r="A8" s="80">
        <v>6.0</v>
      </c>
      <c r="B8" s="96" t="s">
        <v>107</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108</v>
      </c>
      <c r="C9" s="98">
        <f t="shared" si="1"/>
        <v>1188457</v>
      </c>
      <c r="D9" s="99">
        <v>517617.0</v>
      </c>
      <c r="E9" s="99">
        <v>251634.0</v>
      </c>
      <c r="F9" s="99">
        <v>419206.0</v>
      </c>
      <c r="G9" s="43"/>
      <c r="H9" s="43"/>
      <c r="I9" s="43"/>
      <c r="J9" s="43"/>
      <c r="K9" s="43"/>
      <c r="L9" s="43"/>
      <c r="M9" s="43"/>
      <c r="N9" s="43"/>
      <c r="O9" s="43"/>
      <c r="P9" s="43"/>
      <c r="Q9" s="43"/>
      <c r="R9" s="43"/>
      <c r="S9" s="43"/>
      <c r="T9" s="43"/>
      <c r="U9" s="43"/>
      <c r="V9" s="43"/>
      <c r="W9" s="43"/>
      <c r="X9" s="43"/>
      <c r="Y9" s="43"/>
      <c r="Z9" s="43"/>
    </row>
    <row r="10">
      <c r="A10" s="80">
        <v>8.0</v>
      </c>
      <c r="B10" s="96" t="s">
        <v>109</v>
      </c>
      <c r="C10" s="98">
        <f t="shared" si="1"/>
        <v>26158</v>
      </c>
      <c r="D10" s="99">
        <v>11091.0</v>
      </c>
      <c r="E10" s="99">
        <v>5770.0</v>
      </c>
      <c r="F10" s="99">
        <v>9297.0</v>
      </c>
      <c r="G10" s="43"/>
      <c r="H10" s="43"/>
      <c r="I10" s="43"/>
      <c r="J10" s="43"/>
      <c r="K10" s="43"/>
      <c r="L10" s="43"/>
      <c r="M10" s="43"/>
      <c r="N10" s="43"/>
      <c r="O10" s="43"/>
      <c r="P10" s="43"/>
      <c r="Q10" s="43"/>
      <c r="R10" s="43"/>
      <c r="S10" s="43"/>
      <c r="T10" s="43"/>
      <c r="U10" s="43"/>
      <c r="V10" s="43"/>
      <c r="W10" s="43"/>
      <c r="X10" s="43"/>
      <c r="Y10" s="43"/>
      <c r="Z10" s="43"/>
    </row>
    <row r="11">
      <c r="A11" s="45">
        <v>9.0</v>
      </c>
      <c r="B11" s="46" t="s">
        <v>110</v>
      </c>
      <c r="C11" s="98">
        <f t="shared" si="1"/>
        <v>99254</v>
      </c>
      <c r="D11" s="99">
        <v>56099.0</v>
      </c>
      <c r="E11" s="99">
        <v>18879.0</v>
      </c>
      <c r="F11" s="99">
        <v>24276.0</v>
      </c>
      <c r="G11" s="43"/>
      <c r="H11" s="43"/>
      <c r="I11" s="43"/>
      <c r="J11" s="43"/>
      <c r="K11" s="43"/>
      <c r="L11" s="43"/>
      <c r="M11" s="43"/>
      <c r="N11" s="43"/>
      <c r="O11" s="43"/>
      <c r="P11" s="43"/>
      <c r="Q11" s="43"/>
      <c r="R11" s="43"/>
      <c r="S11" s="43"/>
      <c r="T11" s="43"/>
      <c r="U11" s="43"/>
      <c r="V11" s="43"/>
      <c r="W11" s="43"/>
      <c r="X11" s="43"/>
      <c r="Y11" s="43"/>
      <c r="Z11" s="43"/>
    </row>
    <row r="12">
      <c r="A12" s="45">
        <v>10.0</v>
      </c>
      <c r="B12" s="46" t="s">
        <v>111</v>
      </c>
      <c r="C12" s="98">
        <f t="shared" si="1"/>
        <v>100118</v>
      </c>
      <c r="D12" s="99">
        <v>44203.0</v>
      </c>
      <c r="E12" s="99">
        <v>21809.0</v>
      </c>
      <c r="F12" s="99">
        <v>34106.0</v>
      </c>
      <c r="G12" s="43"/>
      <c r="H12" s="43"/>
      <c r="I12" s="43"/>
      <c r="J12" s="43"/>
      <c r="K12" s="43"/>
      <c r="L12" s="43"/>
      <c r="M12" s="43"/>
      <c r="N12" s="43"/>
      <c r="O12" s="43"/>
      <c r="P12" s="43"/>
      <c r="Q12" s="43"/>
      <c r="R12" s="43"/>
      <c r="S12" s="43"/>
      <c r="T12" s="43"/>
      <c r="U12" s="43"/>
      <c r="V12" s="43"/>
      <c r="W12" s="43"/>
      <c r="X12" s="43"/>
      <c r="Y12" s="43"/>
      <c r="Z12" s="43"/>
    </row>
    <row r="13">
      <c r="A13" s="45">
        <v>11.0</v>
      </c>
      <c r="B13" s="46" t="s">
        <v>112</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113</v>
      </c>
      <c r="B14" s="46" t="s">
        <v>114</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115</v>
      </c>
      <c r="C15" s="98">
        <f t="shared" si="1"/>
        <v>26412</v>
      </c>
      <c r="D15" s="99">
        <v>25872.0</v>
      </c>
      <c r="E15" s="99">
        <v>540.0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116</v>
      </c>
      <c r="C16" s="98">
        <f t="shared" si="1"/>
        <v>63944</v>
      </c>
      <c r="D16" s="99">
        <v>3585.0</v>
      </c>
      <c r="E16" s="99">
        <v>60318.0</v>
      </c>
      <c r="F16" s="99">
        <v>41.0</v>
      </c>
      <c r="G16" s="43"/>
      <c r="H16" s="43"/>
      <c r="I16" s="43"/>
      <c r="J16" s="43"/>
      <c r="K16" s="43"/>
      <c r="L16" s="43"/>
      <c r="M16" s="43"/>
      <c r="N16" s="43"/>
      <c r="O16" s="43"/>
      <c r="P16" s="43"/>
      <c r="Q16" s="43"/>
      <c r="R16" s="43"/>
      <c r="S16" s="43"/>
      <c r="T16" s="43"/>
      <c r="U16" s="43"/>
      <c r="V16" s="43"/>
      <c r="W16" s="43"/>
      <c r="X16" s="43"/>
      <c r="Y16" s="43"/>
      <c r="Z16" s="43"/>
    </row>
    <row r="17">
      <c r="A17" s="45" t="s">
        <v>52</v>
      </c>
      <c r="B17" s="46" t="s">
        <v>117</v>
      </c>
      <c r="C17" s="98">
        <f t="shared" si="1"/>
        <v>78000</v>
      </c>
      <c r="D17" s="99">
        <v>78000.0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118</v>
      </c>
      <c r="C18" s="98">
        <f t="shared" si="1"/>
        <v>5375</v>
      </c>
      <c r="D18" s="99">
        <v>0.0</v>
      </c>
      <c r="E18" s="99">
        <v>0.0</v>
      </c>
      <c r="F18" s="99">
        <v>5375.0</v>
      </c>
      <c r="G18" s="43"/>
      <c r="H18" s="43"/>
      <c r="I18" s="43"/>
      <c r="J18" s="43"/>
      <c r="K18" s="43"/>
      <c r="L18" s="43"/>
      <c r="M18" s="43"/>
      <c r="N18" s="43"/>
      <c r="O18" s="43"/>
      <c r="P18" s="43"/>
      <c r="Q18" s="43"/>
      <c r="R18" s="43"/>
      <c r="S18" s="43"/>
      <c r="T18" s="43"/>
      <c r="U18" s="43"/>
      <c r="V18" s="43"/>
      <c r="W18" s="43"/>
      <c r="X18" s="43"/>
      <c r="Y18" s="43"/>
      <c r="Z18" s="43"/>
    </row>
    <row r="19">
      <c r="A19" s="45" t="s">
        <v>56</v>
      </c>
      <c r="B19" s="46" t="s">
        <v>119</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120</v>
      </c>
      <c r="C20" s="98">
        <f t="shared" si="1"/>
        <v>210340</v>
      </c>
      <c r="D20" s="99">
        <v>174378.0</v>
      </c>
      <c r="E20" s="99">
        <v>30285.0</v>
      </c>
      <c r="F20" s="99">
        <v>5677.0</v>
      </c>
      <c r="G20" s="43"/>
      <c r="H20" s="43"/>
      <c r="I20" s="43"/>
      <c r="J20" s="43"/>
      <c r="K20" s="43"/>
      <c r="L20" s="43"/>
      <c r="M20" s="43"/>
      <c r="N20" s="43"/>
      <c r="O20" s="43"/>
      <c r="P20" s="43"/>
      <c r="Q20" s="43"/>
      <c r="R20" s="43"/>
      <c r="S20" s="43"/>
      <c r="T20" s="43"/>
      <c r="U20" s="43"/>
      <c r="V20" s="43"/>
      <c r="W20" s="43"/>
      <c r="X20" s="43"/>
      <c r="Y20" s="43"/>
      <c r="Z20" s="43"/>
    </row>
    <row r="21">
      <c r="A21" s="45">
        <v>12.0</v>
      </c>
      <c r="B21" s="46" t="s">
        <v>121</v>
      </c>
      <c r="C21" s="98">
        <f t="shared" si="1"/>
        <v>18872</v>
      </c>
      <c r="D21" s="99">
        <v>18872.0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122</v>
      </c>
      <c r="C22" s="98">
        <f t="shared" si="1"/>
        <v>198933</v>
      </c>
      <c r="D22" s="99">
        <v>108119.0</v>
      </c>
      <c r="E22" s="99">
        <v>37102.0</v>
      </c>
      <c r="F22" s="99">
        <v>53712.0</v>
      </c>
      <c r="G22" s="43"/>
      <c r="H22" s="43"/>
      <c r="I22" s="43"/>
      <c r="J22" s="43"/>
      <c r="K22" s="43"/>
      <c r="L22" s="43"/>
      <c r="M22" s="43"/>
      <c r="N22" s="43"/>
      <c r="O22" s="43"/>
      <c r="P22" s="43"/>
      <c r="Q22" s="43"/>
      <c r="R22" s="43"/>
      <c r="S22" s="43"/>
      <c r="T22" s="43"/>
      <c r="U22" s="43"/>
      <c r="V22" s="43"/>
      <c r="W22" s="43"/>
      <c r="X22" s="43"/>
      <c r="Y22" s="43"/>
      <c r="Z22" s="43"/>
    </row>
    <row r="23">
      <c r="A23" s="45">
        <v>14.0</v>
      </c>
      <c r="B23" s="46" t="s">
        <v>123</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124</v>
      </c>
      <c r="C25" s="98">
        <f t="shared" si="1"/>
        <v>74451</v>
      </c>
      <c r="D25" s="99">
        <v>41620.0</v>
      </c>
      <c r="E25" s="99">
        <v>14605.0</v>
      </c>
      <c r="F25" s="99">
        <v>18226.0</v>
      </c>
      <c r="G25" s="43"/>
      <c r="H25" s="43"/>
      <c r="I25" s="43"/>
      <c r="J25" s="43"/>
      <c r="K25" s="43"/>
      <c r="L25" s="43"/>
      <c r="M25" s="43"/>
      <c r="N25" s="43"/>
      <c r="O25" s="43"/>
      <c r="P25" s="43"/>
      <c r="Q25" s="43"/>
      <c r="R25" s="43"/>
      <c r="S25" s="43"/>
      <c r="T25" s="43"/>
      <c r="U25" s="43"/>
      <c r="V25" s="43"/>
      <c r="W25" s="43"/>
      <c r="X25" s="43"/>
      <c r="Y25" s="43"/>
      <c r="Z25" s="43"/>
    </row>
    <row r="26">
      <c r="A26" s="45">
        <v>17.0</v>
      </c>
      <c r="B26" s="46" t="s">
        <v>125</v>
      </c>
      <c r="C26" s="98">
        <f t="shared" si="1"/>
        <v>30485</v>
      </c>
      <c r="D26" s="99">
        <v>16879.0</v>
      </c>
      <c r="E26" s="99">
        <v>7679.0</v>
      </c>
      <c r="F26" s="99">
        <v>5927.0</v>
      </c>
      <c r="G26" s="43"/>
      <c r="H26" s="43"/>
      <c r="I26" s="43"/>
      <c r="J26" s="43"/>
      <c r="K26" s="43"/>
      <c r="L26" s="43"/>
      <c r="M26" s="43"/>
      <c r="N26" s="43"/>
      <c r="O26" s="43"/>
      <c r="P26" s="43"/>
      <c r="Q26" s="43"/>
      <c r="R26" s="43"/>
      <c r="S26" s="43"/>
      <c r="T26" s="43"/>
      <c r="U26" s="43"/>
      <c r="V26" s="43"/>
      <c r="W26" s="43"/>
      <c r="X26" s="43"/>
      <c r="Y26" s="43"/>
      <c r="Z26" s="43"/>
    </row>
    <row r="27">
      <c r="A27" s="80">
        <v>18.0</v>
      </c>
      <c r="B27" s="96" t="s">
        <v>126</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127</v>
      </c>
      <c r="C28" s="98">
        <f t="shared" si="1"/>
        <v>19598</v>
      </c>
      <c r="D28" s="99">
        <v>6363.0</v>
      </c>
      <c r="E28" s="99">
        <v>9952.0</v>
      </c>
      <c r="F28" s="99">
        <v>3283.0</v>
      </c>
      <c r="G28" s="43"/>
      <c r="H28" s="43"/>
      <c r="I28" s="43"/>
      <c r="J28" s="43"/>
      <c r="K28" s="43"/>
      <c r="L28" s="43"/>
      <c r="M28" s="43"/>
      <c r="N28" s="43"/>
      <c r="O28" s="43"/>
      <c r="P28" s="43"/>
      <c r="Q28" s="43"/>
      <c r="R28" s="43"/>
      <c r="S28" s="43"/>
      <c r="T28" s="43"/>
      <c r="U28" s="43"/>
      <c r="V28" s="43"/>
      <c r="W28" s="43"/>
      <c r="X28" s="43"/>
      <c r="Y28" s="43"/>
      <c r="Z28" s="43"/>
    </row>
    <row r="29">
      <c r="A29" s="45">
        <v>20.0</v>
      </c>
      <c r="B29" s="46" t="s">
        <v>128</v>
      </c>
      <c r="C29" s="98">
        <f t="shared" si="1"/>
        <v>7692</v>
      </c>
      <c r="D29" s="99">
        <v>0.0</v>
      </c>
      <c r="E29" s="99">
        <v>7692.0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129</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130</v>
      </c>
      <c r="C31" s="98">
        <f t="shared" si="1"/>
        <v>0</v>
      </c>
      <c r="D31" s="99">
        <v>0.0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131</v>
      </c>
      <c r="C32" s="98">
        <f t="shared" si="1"/>
        <v>34146</v>
      </c>
      <c r="D32" s="99">
        <v>19241.0</v>
      </c>
      <c r="E32" s="99">
        <v>6952.0</v>
      </c>
      <c r="F32" s="99">
        <v>7953.0</v>
      </c>
      <c r="G32" s="43"/>
      <c r="H32" s="43"/>
      <c r="I32" s="43"/>
      <c r="J32" s="43"/>
      <c r="K32" s="43"/>
      <c r="L32" s="43"/>
      <c r="M32" s="43"/>
      <c r="N32" s="43"/>
      <c r="O32" s="43"/>
      <c r="P32" s="43"/>
      <c r="Q32" s="43"/>
      <c r="R32" s="43"/>
      <c r="S32" s="43"/>
      <c r="T32" s="43"/>
      <c r="U32" s="43"/>
      <c r="V32" s="43"/>
      <c r="W32" s="43"/>
      <c r="X32" s="43"/>
      <c r="Y32" s="43"/>
      <c r="Z32" s="43"/>
    </row>
    <row r="33">
      <c r="A33" s="45">
        <v>24.0</v>
      </c>
      <c r="B33" s="46" t="s">
        <v>132</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113</v>
      </c>
      <c r="B34" s="46" t="s">
        <v>133</v>
      </c>
      <c r="C34" s="98">
        <f t="shared" si="1"/>
        <v>26851</v>
      </c>
      <c r="D34" s="99">
        <v>11146.0</v>
      </c>
      <c r="E34" s="99">
        <v>655.0</v>
      </c>
      <c r="F34" s="99">
        <v>15050.0</v>
      </c>
      <c r="G34" s="43"/>
      <c r="H34" s="43"/>
      <c r="I34" s="43"/>
      <c r="J34" s="43"/>
      <c r="K34" s="43"/>
      <c r="L34" s="43"/>
      <c r="M34" s="43"/>
      <c r="N34" s="43"/>
      <c r="O34" s="43"/>
      <c r="P34" s="43"/>
      <c r="Q34" s="43"/>
      <c r="R34" s="43"/>
      <c r="S34" s="43"/>
      <c r="T34" s="43"/>
      <c r="U34" s="43"/>
      <c r="V34" s="43"/>
      <c r="W34" s="43"/>
      <c r="X34" s="43"/>
      <c r="Y34" s="43"/>
      <c r="Z34" s="43"/>
    </row>
    <row r="35">
      <c r="A35" s="45" t="s">
        <v>48</v>
      </c>
      <c r="B35" s="102" t="s">
        <v>240</v>
      </c>
      <c r="C35" s="98">
        <f t="shared" si="1"/>
        <v>13881</v>
      </c>
      <c r="D35" s="99">
        <v>5217.0</v>
      </c>
      <c r="E35" s="99">
        <v>6568.0</v>
      </c>
      <c r="F35" s="99">
        <v>2096.0</v>
      </c>
      <c r="G35" s="43"/>
      <c r="H35" s="43"/>
      <c r="I35" s="43"/>
      <c r="J35" s="43"/>
      <c r="K35" s="43"/>
      <c r="L35" s="43"/>
      <c r="M35" s="43"/>
      <c r="N35" s="43"/>
      <c r="O35" s="43"/>
      <c r="P35" s="43"/>
      <c r="Q35" s="43"/>
      <c r="R35" s="43"/>
      <c r="S35" s="43"/>
      <c r="T35" s="43"/>
      <c r="U35" s="43"/>
      <c r="V35" s="43"/>
      <c r="W35" s="43"/>
      <c r="X35" s="43"/>
      <c r="Y35" s="43"/>
      <c r="Z35" s="43"/>
    </row>
    <row r="36">
      <c r="A36" s="45" t="s">
        <v>50</v>
      </c>
      <c r="B36" s="102" t="s">
        <v>134</v>
      </c>
      <c r="C36" s="98">
        <f t="shared" si="1"/>
        <v>6326</v>
      </c>
      <c r="D36" s="99">
        <v>704.0</v>
      </c>
      <c r="E36" s="99">
        <v>5287.0</v>
      </c>
      <c r="F36" s="99">
        <v>335.0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136</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137</v>
      </c>
      <c r="C40" s="103">
        <f t="shared" ref="C40:F40" si="2">sum(C3:C39)</f>
        <v>2510246</v>
      </c>
      <c r="D40" s="103">
        <f t="shared" si="2"/>
        <v>1384286</v>
      </c>
      <c r="E40" s="103">
        <f t="shared" si="2"/>
        <v>514877</v>
      </c>
      <c r="F40" s="103">
        <f t="shared" si="2"/>
        <v>611083</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CA ENVIRONMENTAL VOTERS</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138</v>
      </c>
      <c r="B2" s="45">
        <v>1.0</v>
      </c>
      <c r="C2" s="46" t="s">
        <v>139</v>
      </c>
      <c r="D2" s="110"/>
      <c r="E2" s="111">
        <v>646245.0</v>
      </c>
      <c r="F2" s="43"/>
      <c r="G2" s="43"/>
      <c r="H2" s="43"/>
      <c r="I2" s="43"/>
      <c r="J2" s="43"/>
      <c r="K2" s="43"/>
      <c r="L2" s="43"/>
      <c r="M2" s="43"/>
      <c r="N2" s="43"/>
      <c r="O2" s="43"/>
      <c r="P2" s="43"/>
      <c r="Q2" s="43"/>
      <c r="R2" s="43"/>
      <c r="S2" s="43"/>
      <c r="T2" s="43"/>
      <c r="U2" s="43"/>
      <c r="V2" s="43"/>
      <c r="W2" s="43"/>
      <c r="X2" s="43"/>
      <c r="Y2" s="43"/>
      <c r="Z2" s="43"/>
    </row>
    <row r="3">
      <c r="A3" s="49"/>
      <c r="B3" s="45">
        <v>2.0</v>
      </c>
      <c r="C3" s="46" t="s">
        <v>140</v>
      </c>
      <c r="D3" s="112"/>
      <c r="E3" s="111">
        <v>0.0</v>
      </c>
      <c r="F3" s="43"/>
      <c r="G3" s="43"/>
      <c r="H3" s="43"/>
      <c r="I3" s="43"/>
      <c r="J3" s="43"/>
      <c r="K3" s="43"/>
      <c r="L3" s="43"/>
      <c r="M3" s="43"/>
      <c r="N3" s="43"/>
      <c r="O3" s="43"/>
      <c r="P3" s="43"/>
      <c r="Q3" s="43"/>
      <c r="R3" s="43"/>
      <c r="S3" s="43"/>
      <c r="T3" s="43"/>
      <c r="U3" s="43"/>
      <c r="V3" s="43"/>
      <c r="W3" s="43"/>
      <c r="X3" s="43"/>
      <c r="Y3" s="43"/>
      <c r="Z3" s="43"/>
    </row>
    <row r="4">
      <c r="A4" s="49"/>
      <c r="B4" s="45">
        <v>3.0</v>
      </c>
      <c r="C4" s="46" t="s">
        <v>141</v>
      </c>
      <c r="D4" s="110"/>
      <c r="E4" s="111">
        <v>312628.0</v>
      </c>
      <c r="F4" s="43"/>
      <c r="G4" s="43"/>
      <c r="H4" s="43"/>
      <c r="I4" s="43"/>
      <c r="J4" s="43"/>
      <c r="K4" s="43"/>
      <c r="L4" s="43"/>
      <c r="M4" s="43"/>
      <c r="N4" s="43"/>
      <c r="O4" s="43"/>
      <c r="P4" s="43"/>
      <c r="Q4" s="43"/>
      <c r="R4" s="43"/>
      <c r="S4" s="43"/>
      <c r="T4" s="43"/>
      <c r="U4" s="43"/>
      <c r="V4" s="43"/>
      <c r="W4" s="43"/>
      <c r="X4" s="43"/>
      <c r="Y4" s="43"/>
      <c r="Z4" s="43"/>
    </row>
    <row r="5">
      <c r="A5" s="49"/>
      <c r="B5" s="45">
        <v>4.0</v>
      </c>
      <c r="C5" s="46" t="s">
        <v>142</v>
      </c>
      <c r="D5" s="112"/>
      <c r="E5" s="111">
        <v>75295.0</v>
      </c>
      <c r="F5" s="43"/>
      <c r="G5" s="43"/>
      <c r="H5" s="43"/>
      <c r="I5" s="43"/>
      <c r="J5" s="43"/>
      <c r="K5" s="43"/>
      <c r="L5" s="43"/>
      <c r="M5" s="43"/>
      <c r="N5" s="43"/>
      <c r="O5" s="43"/>
      <c r="P5" s="43"/>
      <c r="Q5" s="43"/>
      <c r="R5" s="43"/>
      <c r="S5" s="43"/>
      <c r="T5" s="43"/>
      <c r="U5" s="43"/>
      <c r="V5" s="43"/>
      <c r="W5" s="43"/>
      <c r="X5" s="43"/>
      <c r="Y5" s="43"/>
      <c r="Z5" s="43"/>
    </row>
    <row r="6">
      <c r="A6" s="49"/>
      <c r="B6" s="45">
        <v>5.0</v>
      </c>
      <c r="C6" s="51" t="s">
        <v>143</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144</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145</v>
      </c>
      <c r="D8" s="112"/>
      <c r="E8" s="111">
        <v>499358.0</v>
      </c>
      <c r="F8" s="43"/>
      <c r="G8" s="43"/>
      <c r="H8" s="43"/>
      <c r="I8" s="43"/>
      <c r="J8" s="43"/>
      <c r="K8" s="43"/>
      <c r="L8" s="43"/>
      <c r="M8" s="43"/>
      <c r="N8" s="43"/>
      <c r="O8" s="43"/>
      <c r="P8" s="43"/>
      <c r="Q8" s="43"/>
      <c r="R8" s="43"/>
      <c r="S8" s="43"/>
      <c r="T8" s="43"/>
      <c r="U8" s="43"/>
      <c r="V8" s="43"/>
      <c r="W8" s="43"/>
      <c r="X8" s="43"/>
      <c r="Y8" s="43"/>
      <c r="Z8" s="43"/>
    </row>
    <row r="9">
      <c r="A9" s="49"/>
      <c r="B9" s="45">
        <v>8.0</v>
      </c>
      <c r="C9" s="46" t="s">
        <v>146</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147</v>
      </c>
      <c r="D10" s="110"/>
      <c r="E10" s="111">
        <v>40700.0</v>
      </c>
      <c r="F10" s="43"/>
      <c r="G10" s="43"/>
      <c r="H10" s="43"/>
      <c r="I10" s="43"/>
      <c r="J10" s="43"/>
      <c r="K10" s="43"/>
      <c r="L10" s="43"/>
      <c r="M10" s="43"/>
      <c r="N10" s="43"/>
      <c r="O10" s="43"/>
      <c r="P10" s="43"/>
      <c r="Q10" s="43"/>
      <c r="R10" s="43"/>
      <c r="S10" s="43"/>
      <c r="T10" s="43"/>
      <c r="U10" s="43"/>
      <c r="V10" s="43"/>
      <c r="W10" s="43"/>
      <c r="X10" s="43"/>
      <c r="Y10" s="43"/>
      <c r="Z10" s="43"/>
    </row>
    <row r="11">
      <c r="A11" s="49"/>
      <c r="B11" s="45" t="s">
        <v>148</v>
      </c>
      <c r="C11" s="46" t="s">
        <v>149</v>
      </c>
      <c r="D11" s="111">
        <v>214376.0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150</v>
      </c>
      <c r="C12" s="46" t="s">
        <v>151</v>
      </c>
      <c r="D12" s="111">
        <v>214376.0</v>
      </c>
      <c r="E12" s="108">
        <f>D11-D12</f>
        <v>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152</v>
      </c>
      <c r="D13" s="112"/>
      <c r="E13" s="111">
        <v>453153.0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153</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154</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155</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156</v>
      </c>
      <c r="D17" s="112"/>
      <c r="E17" s="111">
        <v>698164.0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157</v>
      </c>
      <c r="D18" s="113"/>
      <c r="E18" s="114">
        <f>sum(E2:E17)</f>
        <v>2725543</v>
      </c>
      <c r="F18" s="43"/>
      <c r="G18" s="43"/>
      <c r="H18" s="43"/>
      <c r="I18" s="43"/>
      <c r="J18" s="43"/>
      <c r="K18" s="43"/>
      <c r="L18" s="43"/>
      <c r="M18" s="43"/>
      <c r="N18" s="43"/>
      <c r="O18" s="43"/>
      <c r="P18" s="43"/>
      <c r="Q18" s="43"/>
      <c r="R18" s="43"/>
      <c r="S18" s="43"/>
      <c r="T18" s="43"/>
      <c r="U18" s="43"/>
      <c r="V18" s="43"/>
      <c r="W18" s="43"/>
      <c r="X18" s="43"/>
      <c r="Y18" s="43"/>
      <c r="Z18" s="43"/>
    </row>
    <row r="19">
      <c r="A19" s="44" t="s">
        <v>158</v>
      </c>
      <c r="B19" s="115">
        <v>17.0</v>
      </c>
      <c r="C19" s="116" t="s">
        <v>159</v>
      </c>
      <c r="D19" s="117"/>
      <c r="E19" s="111">
        <v>270577.0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160</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161</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162</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163</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164</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165</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166</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167</v>
      </c>
      <c r="D27" s="117"/>
      <c r="E27" s="118">
        <v>827620.0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168</v>
      </c>
      <c r="D28" s="125"/>
      <c r="E28" s="126">
        <f>sum(E19:E27)</f>
        <v>1098197</v>
      </c>
      <c r="F28" s="43"/>
      <c r="G28" s="43"/>
      <c r="H28" s="43"/>
      <c r="I28" s="43"/>
      <c r="J28" s="43"/>
      <c r="K28" s="43"/>
      <c r="L28" s="43"/>
      <c r="M28" s="43"/>
      <c r="N28" s="43"/>
      <c r="O28" s="43"/>
      <c r="P28" s="43"/>
      <c r="Q28" s="43"/>
      <c r="R28" s="43"/>
      <c r="S28" s="43"/>
      <c r="T28" s="43"/>
      <c r="U28" s="43"/>
      <c r="V28" s="43"/>
      <c r="W28" s="43"/>
      <c r="X28" s="43"/>
      <c r="Y28" s="43"/>
      <c r="Z28" s="43"/>
    </row>
    <row r="29">
      <c r="A29" s="65" t="s">
        <v>169</v>
      </c>
      <c r="B29" s="127"/>
      <c r="C29" s="128" t="s">
        <v>170</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171</v>
      </c>
      <c r="D30" s="117"/>
      <c r="E30" s="111">
        <v>875337.0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172</v>
      </c>
      <c r="D31" s="117"/>
      <c r="E31" s="111">
        <v>752009.0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173</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174</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175</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176</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177</v>
      </c>
      <c r="D36" s="131"/>
      <c r="E36" s="126">
        <f>sum(E30:E35)</f>
        <v>1627346</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178</v>
      </c>
      <c r="D37" s="135"/>
      <c r="E37" s="136">
        <f>E36+E28</f>
        <v>2725543</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CA ENVIRONMENTAL VOTERS</v>
      </c>
      <c r="B1" s="2">
        <f>'Revenues 2024'!C1</f>
        <v>2024</v>
      </c>
      <c r="C1" s="175"/>
      <c r="D1" s="138"/>
      <c r="E1" s="139"/>
      <c r="F1" s="43"/>
      <c r="G1" s="43"/>
      <c r="H1" s="43"/>
      <c r="I1" s="43"/>
      <c r="J1" s="43"/>
      <c r="K1" s="43"/>
      <c r="L1" s="43"/>
      <c r="M1" s="43"/>
      <c r="N1" s="43"/>
      <c r="O1" s="43"/>
      <c r="P1" s="43"/>
      <c r="Q1" s="43"/>
      <c r="R1" s="43"/>
      <c r="S1" s="43"/>
      <c r="T1" s="43"/>
      <c r="U1" s="43"/>
      <c r="V1" s="43"/>
      <c r="W1" s="43"/>
      <c r="X1" s="43"/>
      <c r="Y1" s="43"/>
    </row>
    <row r="2">
      <c r="A2" s="140" t="s">
        <v>179</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180</v>
      </c>
      <c r="C3" s="144" t="s">
        <v>181</v>
      </c>
      <c r="D3" s="145">
        <f>'Expenses 2024'!C40</f>
        <v>2510246</v>
      </c>
      <c r="E3" s="146"/>
      <c r="F3" s="43"/>
      <c r="G3" s="43"/>
      <c r="H3" s="43"/>
      <c r="I3" s="43"/>
      <c r="J3" s="43"/>
      <c r="K3" s="43"/>
      <c r="L3" s="43"/>
      <c r="M3" s="43"/>
      <c r="N3" s="43"/>
      <c r="O3" s="43"/>
      <c r="P3" s="43"/>
      <c r="Q3" s="43"/>
      <c r="R3" s="43"/>
      <c r="S3" s="43"/>
      <c r="T3" s="43"/>
      <c r="U3" s="43"/>
      <c r="V3" s="43"/>
      <c r="W3" s="43"/>
      <c r="X3" s="43"/>
      <c r="Y3" s="43"/>
    </row>
    <row r="4">
      <c r="A4" s="138"/>
      <c r="B4" s="49"/>
      <c r="C4" s="144" t="s">
        <v>182</v>
      </c>
      <c r="D4" s="145">
        <f>'Expenses 2024'!C31</f>
        <v>0</v>
      </c>
      <c r="E4" s="146"/>
      <c r="F4" s="43"/>
      <c r="G4" s="43"/>
      <c r="H4" s="43"/>
      <c r="I4" s="43"/>
      <c r="J4" s="43"/>
      <c r="K4" s="43"/>
      <c r="L4" s="43"/>
      <c r="M4" s="43"/>
      <c r="N4" s="43"/>
      <c r="O4" s="43"/>
      <c r="P4" s="43"/>
      <c r="Q4" s="43"/>
      <c r="R4" s="43"/>
      <c r="S4" s="43"/>
      <c r="T4" s="43"/>
      <c r="U4" s="43"/>
      <c r="V4" s="43"/>
      <c r="W4" s="43"/>
      <c r="X4" s="43"/>
      <c r="Y4" s="43"/>
    </row>
    <row r="5">
      <c r="A5" s="138"/>
      <c r="B5" s="49"/>
      <c r="C5" s="144" t="s">
        <v>183</v>
      </c>
      <c r="D5" s="145">
        <f>D3-D4</f>
        <v>2510246</v>
      </c>
      <c r="E5" s="146"/>
      <c r="F5" s="43"/>
      <c r="G5" s="43"/>
      <c r="H5" s="43"/>
      <c r="I5" s="43"/>
      <c r="J5" s="43"/>
      <c r="K5" s="43"/>
      <c r="L5" s="43"/>
      <c r="M5" s="43"/>
      <c r="N5" s="43"/>
      <c r="O5" s="43"/>
      <c r="P5" s="43"/>
      <c r="Q5" s="43"/>
      <c r="R5" s="43"/>
      <c r="S5" s="43"/>
      <c r="T5" s="43"/>
      <c r="U5" s="43"/>
      <c r="V5" s="43"/>
      <c r="W5" s="43"/>
      <c r="X5" s="43"/>
      <c r="Y5" s="43"/>
    </row>
    <row r="6">
      <c r="A6" s="138"/>
      <c r="B6" s="49"/>
      <c r="C6" s="144" t="s">
        <v>184</v>
      </c>
      <c r="D6" s="145">
        <f>D5/12</f>
        <v>209187.1667</v>
      </c>
      <c r="E6" s="146"/>
      <c r="F6" s="43"/>
      <c r="G6" s="43"/>
      <c r="H6" s="43"/>
      <c r="I6" s="43"/>
      <c r="J6" s="43"/>
      <c r="K6" s="43"/>
      <c r="L6" s="43"/>
      <c r="M6" s="43"/>
      <c r="N6" s="43"/>
      <c r="O6" s="43"/>
      <c r="P6" s="43"/>
      <c r="Q6" s="43"/>
      <c r="R6" s="43"/>
      <c r="S6" s="43"/>
      <c r="T6" s="43"/>
      <c r="U6" s="43"/>
      <c r="V6" s="43"/>
      <c r="W6" s="43"/>
      <c r="X6" s="43"/>
      <c r="Y6" s="43"/>
    </row>
    <row r="7">
      <c r="A7" s="138"/>
      <c r="B7" s="49"/>
      <c r="C7" s="144" t="s">
        <v>185</v>
      </c>
      <c r="D7" s="75">
        <f>'Balance Sheet 2024'!E2+'Balance Sheet 2024'!E3</f>
        <v>646245</v>
      </c>
      <c r="E7" s="146"/>
      <c r="F7" s="43"/>
      <c r="G7" s="43"/>
      <c r="H7" s="43"/>
      <c r="I7" s="43"/>
      <c r="J7" s="43"/>
      <c r="K7" s="43"/>
      <c r="L7" s="43"/>
      <c r="M7" s="43"/>
      <c r="N7" s="43"/>
      <c r="O7" s="43"/>
      <c r="P7" s="43"/>
      <c r="Q7" s="43"/>
      <c r="R7" s="43"/>
      <c r="S7" s="43"/>
      <c r="T7" s="43"/>
      <c r="U7" s="43"/>
      <c r="V7" s="43"/>
      <c r="W7" s="43"/>
      <c r="X7" s="43"/>
      <c r="Y7" s="43"/>
    </row>
    <row r="8">
      <c r="A8" s="138"/>
      <c r="B8" s="49"/>
      <c r="C8" s="147" t="s">
        <v>179</v>
      </c>
      <c r="D8" s="148">
        <f>D7/D6</f>
        <v>3.089314752</v>
      </c>
      <c r="E8" s="149" t="s">
        <v>186</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187</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188</v>
      </c>
      <c r="C11" s="144" t="s">
        <v>189</v>
      </c>
      <c r="D11" s="75">
        <f>'Balance Sheet 2024'!E30</f>
        <v>875337</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190</v>
      </c>
      <c r="D12" s="75">
        <f>'Expenses 2024'!C40</f>
        <v>2510246</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191</v>
      </c>
      <c r="D13" s="145">
        <f>D12/12</f>
        <v>209187.1667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187</v>
      </c>
      <c r="D14" s="148">
        <f>D11/D13</f>
        <v>4.184467976</v>
      </c>
      <c r="E14" s="149" t="s">
        <v>186</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192</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193</v>
      </c>
      <c r="C17" s="144" t="s">
        <v>194</v>
      </c>
      <c r="D17" s="75">
        <f>sum('Balance Sheet 2024'!E13:E15)</f>
        <v>453153</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190</v>
      </c>
      <c r="D18" s="75">
        <f>'Expenses 2024'!C40</f>
        <v>2510246</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191</v>
      </c>
      <c r="D19" s="145">
        <f>D18/12</f>
        <v>209187.1667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195</v>
      </c>
      <c r="D20" s="148">
        <f>D17/D19</f>
        <v>2.166256216</v>
      </c>
      <c r="E20" s="149" t="s">
        <v>186</v>
      </c>
      <c r="F20" s="43"/>
      <c r="G20" s="43"/>
      <c r="H20" s="43"/>
      <c r="I20" s="43"/>
      <c r="J20" s="43"/>
      <c r="K20" s="43"/>
      <c r="L20" s="43"/>
      <c r="M20" s="43"/>
      <c r="N20" s="43"/>
      <c r="O20" s="43"/>
      <c r="P20" s="43"/>
      <c r="Q20" s="43"/>
      <c r="R20" s="43"/>
      <c r="S20" s="43"/>
      <c r="T20" s="43"/>
      <c r="U20" s="43"/>
      <c r="V20" s="43"/>
      <c r="W20" s="43"/>
      <c r="X20" s="43"/>
      <c r="Y20" s="43"/>
    </row>
    <row r="21">
      <c r="A21" s="138"/>
      <c r="B21" s="49"/>
      <c r="C21" s="153" t="s">
        <v>196</v>
      </c>
      <c r="D21" s="154">
        <f>D20+D8</f>
        <v>5.255570968</v>
      </c>
      <c r="E21" s="155" t="s">
        <v>186</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197</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198</v>
      </c>
      <c r="C24" s="159"/>
      <c r="D24" s="160">
        <f>max('Revenues 2024'!E2:E7,'Revenues 2024'!F10:F15)</f>
        <v>2401469</v>
      </c>
      <c r="E24" s="161" t="s">
        <v>199</v>
      </c>
      <c r="F24" s="43"/>
      <c r="G24" s="43"/>
      <c r="H24" s="43"/>
      <c r="I24" s="43"/>
      <c r="J24" s="43"/>
      <c r="K24" s="43"/>
      <c r="L24" s="43"/>
      <c r="M24" s="43"/>
      <c r="N24" s="43"/>
      <c r="O24" s="43"/>
      <c r="P24" s="43"/>
      <c r="Q24" s="43"/>
      <c r="R24" s="43"/>
      <c r="S24" s="43"/>
      <c r="T24" s="43"/>
      <c r="U24" s="43"/>
      <c r="V24" s="43"/>
      <c r="W24" s="43"/>
      <c r="X24" s="43"/>
      <c r="Y24" s="43"/>
    </row>
    <row r="25">
      <c r="A25" s="138"/>
      <c r="B25" s="49"/>
      <c r="C25" s="144" t="s">
        <v>200</v>
      </c>
      <c r="D25" s="145">
        <f>'Revenues 2024'!F44</f>
        <v>2597138</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197</v>
      </c>
      <c r="D26" s="162">
        <f>D24/D25</f>
        <v>0.9246597601</v>
      </c>
      <c r="E26" s="149" t="s">
        <v>201</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202</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203</v>
      </c>
      <c r="C29" s="144" t="s">
        <v>204</v>
      </c>
      <c r="D29" s="75">
        <f>SUM('Expenses 2024'!C7:C9)</f>
        <v>1269310</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205</v>
      </c>
      <c r="D30" s="75">
        <f>SUM('Expenses 2024'!C10:C12)</f>
        <v>225530</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206</v>
      </c>
      <c r="D31" s="75">
        <f>sum(D29:D30)</f>
        <v>1494840</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181</v>
      </c>
      <c r="D32" s="75">
        <f>'Expenses 2024'!C40</f>
        <v>2510246</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207</v>
      </c>
      <c r="D33" s="162">
        <f>D31/D32</f>
        <v>0.5954954216</v>
      </c>
      <c r="E33" s="149" t="s">
        <v>208</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209</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210</v>
      </c>
      <c r="C36" s="144" t="s">
        <v>211</v>
      </c>
      <c r="D36" s="75">
        <f>SUM('Expenses 2024'!C10:C11)</f>
        <v>125412</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204</v>
      </c>
      <c r="D37" s="75">
        <f>SUM('Expenses 2024'!C7:C9)</f>
        <v>1269310</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209</v>
      </c>
      <c r="D38" s="162">
        <f>D36/D37</f>
        <v>0.09880328683</v>
      </c>
      <c r="E38" s="149" t="s">
        <v>212</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213</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214</v>
      </c>
      <c r="C41" s="147" t="s">
        <v>244</v>
      </c>
      <c r="D41" s="75">
        <f>'Expenses 2024'!D40</f>
        <v>1384286</v>
      </c>
      <c r="E41" s="164">
        <f t="shared" ref="E41:E44" si="1">D41/$D$44</f>
        <v>0.5514543196</v>
      </c>
      <c r="F41" s="43"/>
      <c r="G41" s="43"/>
      <c r="H41" s="43"/>
      <c r="I41" s="43"/>
      <c r="J41" s="43"/>
      <c r="K41" s="43"/>
      <c r="L41" s="43"/>
      <c r="M41" s="43"/>
      <c r="N41" s="43"/>
      <c r="O41" s="43"/>
      <c r="P41" s="43"/>
      <c r="Q41" s="43"/>
      <c r="R41" s="43"/>
      <c r="S41" s="43"/>
      <c r="T41" s="43"/>
      <c r="U41" s="43"/>
      <c r="V41" s="43"/>
      <c r="W41" s="43"/>
      <c r="X41" s="43"/>
      <c r="Y41" s="43"/>
    </row>
    <row r="42">
      <c r="A42" s="138"/>
      <c r="B42" s="49"/>
      <c r="C42" s="147" t="s">
        <v>216</v>
      </c>
      <c r="D42" s="145">
        <f>'Expenses 2024'!E40</f>
        <v>514877</v>
      </c>
      <c r="E42" s="164">
        <f t="shared" si="1"/>
        <v>0.2051101765</v>
      </c>
      <c r="F42" s="43"/>
      <c r="G42" s="43"/>
      <c r="H42" s="43"/>
      <c r="I42" s="43"/>
      <c r="J42" s="43"/>
      <c r="K42" s="43"/>
      <c r="L42" s="43"/>
      <c r="M42" s="43"/>
      <c r="N42" s="43"/>
      <c r="O42" s="43"/>
      <c r="P42" s="43"/>
      <c r="Q42" s="43"/>
      <c r="R42" s="43"/>
      <c r="S42" s="43"/>
      <c r="T42" s="43"/>
      <c r="U42" s="43"/>
      <c r="V42" s="43"/>
      <c r="W42" s="43"/>
      <c r="X42" s="43"/>
      <c r="Y42" s="43"/>
    </row>
    <row r="43">
      <c r="A43" s="138"/>
      <c r="B43" s="49"/>
      <c r="C43" s="147" t="s">
        <v>217</v>
      </c>
      <c r="D43" s="145">
        <f>'Expenses 2024'!F40</f>
        <v>611083</v>
      </c>
      <c r="E43" s="164">
        <f t="shared" si="1"/>
        <v>0.2434355039</v>
      </c>
      <c r="F43" s="43"/>
      <c r="G43" s="43"/>
      <c r="H43" s="43"/>
      <c r="I43" s="43"/>
      <c r="J43" s="43"/>
      <c r="K43" s="43"/>
      <c r="L43" s="43"/>
      <c r="M43" s="43"/>
      <c r="N43" s="43"/>
      <c r="O43" s="43"/>
      <c r="P43" s="43"/>
      <c r="Q43" s="43"/>
      <c r="R43" s="43"/>
      <c r="S43" s="43"/>
      <c r="T43" s="43"/>
      <c r="U43" s="43"/>
      <c r="V43" s="43"/>
      <c r="W43" s="43"/>
      <c r="X43" s="43"/>
      <c r="Y43" s="43"/>
    </row>
    <row r="44">
      <c r="A44" s="138"/>
      <c r="B44" s="49"/>
      <c r="C44" s="144" t="s">
        <v>181</v>
      </c>
      <c r="D44" s="145">
        <f>sum(D41:D43)</f>
        <v>2510246</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218</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219</v>
      </c>
      <c r="C47" s="144" t="s">
        <v>220</v>
      </c>
      <c r="D47" s="145">
        <f>'Revenues 2024'!F9</f>
        <v>2555680</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221</v>
      </c>
      <c r="D48" s="145">
        <f>'Expenses 2024'!F40</f>
        <v>611083</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222</v>
      </c>
      <c r="D49" s="165">
        <f>if(D48=0, "$0",D47/D48)</f>
        <v>4.1822142</v>
      </c>
      <c r="E49" s="149" t="s">
        <v>223</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224</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225</v>
      </c>
      <c r="C52" s="144" t="s">
        <v>226</v>
      </c>
      <c r="D52" s="145">
        <f>sum('Balance Sheet 2024'!E2:E10)</f>
        <v>1574226</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227</v>
      </c>
      <c r="D53" s="145">
        <f>sum('Balance Sheet 2024'!E19:E22)</f>
        <v>270577</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228</v>
      </c>
      <c r="D54" s="167">
        <f>D52/D53</f>
        <v>5.818033314</v>
      </c>
      <c r="E54" s="149" t="s">
        <v>229</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230</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231</v>
      </c>
      <c r="C57" s="144" t="s">
        <v>232</v>
      </c>
      <c r="D57" s="145">
        <f>sum('Balance Sheet 2024'!E25:E26)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233</v>
      </c>
      <c r="D58" s="145">
        <f>'Balance Sheet 2024'!E18</f>
        <v>2725543</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234</v>
      </c>
      <c r="D59" s="168">
        <f>D57/D58</f>
        <v>0</v>
      </c>
      <c r="E59" s="149" t="s">
        <v>235</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CA ENVIRONMENTAL VOTERS</v>
      </c>
      <c r="B1" s="2" t="s">
        <v>245</v>
      </c>
      <c r="C1" s="138"/>
      <c r="D1" s="138"/>
      <c r="E1" s="138"/>
      <c r="F1" s="139"/>
      <c r="G1" s="139"/>
      <c r="H1" s="139"/>
      <c r="I1" s="43"/>
      <c r="J1" s="43"/>
      <c r="K1" s="43"/>
      <c r="L1" s="43"/>
      <c r="M1" s="43"/>
      <c r="N1" s="43"/>
      <c r="O1" s="43"/>
      <c r="P1" s="43"/>
      <c r="Q1" s="43"/>
      <c r="R1" s="43"/>
      <c r="S1" s="43"/>
      <c r="T1" s="43"/>
      <c r="U1" s="43"/>
      <c r="V1" s="43"/>
      <c r="W1" s="43"/>
      <c r="X1" s="43"/>
      <c r="Y1" s="43"/>
    </row>
    <row r="2">
      <c r="A2" s="140" t="s">
        <v>179</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180</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246</v>
      </c>
      <c r="E4" s="45" t="s">
        <v>247</v>
      </c>
      <c r="F4" s="45" t="s">
        <v>248</v>
      </c>
      <c r="G4" s="59" t="s">
        <v>249</v>
      </c>
      <c r="H4" s="59"/>
      <c r="I4" s="43"/>
      <c r="J4" s="43"/>
      <c r="K4" s="43"/>
      <c r="L4" s="43"/>
      <c r="M4" s="43"/>
      <c r="N4" s="43"/>
      <c r="O4" s="43"/>
      <c r="P4" s="43"/>
      <c r="Q4" s="43"/>
      <c r="R4" s="43"/>
      <c r="S4" s="43"/>
      <c r="T4" s="43"/>
      <c r="U4" s="43"/>
      <c r="V4" s="43"/>
      <c r="W4" s="43"/>
      <c r="X4" s="43"/>
      <c r="Y4" s="43"/>
    </row>
    <row r="5">
      <c r="A5" s="138"/>
      <c r="B5" s="49"/>
      <c r="C5" s="147" t="s">
        <v>179</v>
      </c>
      <c r="D5" s="176">
        <f>'Ratios 2022'!D8</f>
        <v>2.307264348</v>
      </c>
      <c r="E5" s="176">
        <f>'Ratios 2023'!D8</f>
        <v>7.174562034</v>
      </c>
      <c r="F5" s="176">
        <f>'Ratios 2024'!D8</f>
        <v>3.089314752</v>
      </c>
      <c r="G5" s="176">
        <f>average(D5:F5)</f>
        <v>4.190380378</v>
      </c>
      <c r="H5" s="149" t="s">
        <v>186</v>
      </c>
      <c r="I5" s="43"/>
      <c r="J5" s="43"/>
      <c r="K5" s="43"/>
      <c r="L5" s="43"/>
      <c r="M5" s="43"/>
      <c r="N5" s="43"/>
      <c r="O5" s="43"/>
      <c r="P5" s="43"/>
      <c r="Q5" s="43"/>
      <c r="R5" s="43"/>
      <c r="S5" s="43"/>
      <c r="T5" s="43"/>
      <c r="U5" s="43"/>
      <c r="V5" s="43"/>
      <c r="W5" s="43"/>
      <c r="X5" s="43"/>
      <c r="Y5" s="43"/>
    </row>
    <row r="6">
      <c r="A6" s="138"/>
      <c r="B6" s="52"/>
      <c r="C6" s="45"/>
      <c r="D6" s="45"/>
      <c r="E6" s="45"/>
      <c r="F6" s="177"/>
      <c r="G6" s="177"/>
      <c r="H6" s="177"/>
      <c r="I6" s="43"/>
      <c r="J6" s="43"/>
      <c r="K6" s="43"/>
      <c r="L6" s="43"/>
      <c r="M6" s="43"/>
      <c r="N6" s="43"/>
      <c r="O6" s="43"/>
      <c r="P6" s="43"/>
      <c r="Q6" s="43"/>
      <c r="R6" s="43"/>
      <c r="S6" s="43"/>
      <c r="T6" s="43"/>
      <c r="U6" s="43"/>
      <c r="V6" s="43"/>
      <c r="W6" s="43"/>
      <c r="X6" s="43"/>
      <c r="Y6" s="43"/>
    </row>
    <row r="7">
      <c r="A7" s="140" t="s">
        <v>187</v>
      </c>
      <c r="B7" s="5"/>
      <c r="C7" s="178"/>
      <c r="D7" s="178"/>
      <c r="E7" s="178"/>
      <c r="F7" s="178"/>
      <c r="G7" s="178"/>
      <c r="H7" s="178"/>
      <c r="I7" s="43"/>
      <c r="J7" s="43"/>
      <c r="K7" s="43"/>
      <c r="L7" s="43"/>
      <c r="M7" s="43"/>
      <c r="N7" s="43"/>
      <c r="O7" s="43"/>
      <c r="P7" s="43"/>
      <c r="Q7" s="43"/>
      <c r="R7" s="43"/>
      <c r="S7" s="43"/>
      <c r="T7" s="43"/>
      <c r="U7" s="43"/>
      <c r="V7" s="43"/>
      <c r="W7" s="43"/>
      <c r="X7" s="43"/>
      <c r="Y7" s="43"/>
    </row>
    <row r="8">
      <c r="A8" s="138"/>
      <c r="B8" s="143" t="s">
        <v>188</v>
      </c>
      <c r="C8" s="71"/>
      <c r="D8" s="71"/>
      <c r="E8" s="177"/>
      <c r="F8" s="177"/>
      <c r="G8" s="177"/>
      <c r="H8" s="177"/>
      <c r="I8" s="43"/>
      <c r="J8" s="43"/>
      <c r="K8" s="43"/>
      <c r="L8" s="43"/>
      <c r="M8" s="43"/>
      <c r="N8" s="43"/>
      <c r="O8" s="43"/>
      <c r="P8" s="43"/>
      <c r="Q8" s="43"/>
      <c r="R8" s="43"/>
      <c r="S8" s="43"/>
      <c r="T8" s="43"/>
      <c r="U8" s="43"/>
      <c r="V8" s="43"/>
      <c r="W8" s="43"/>
      <c r="X8" s="43"/>
      <c r="Y8" s="43"/>
    </row>
    <row r="9">
      <c r="A9" s="138"/>
      <c r="B9" s="49"/>
      <c r="C9" s="45"/>
      <c r="D9" s="45" t="s">
        <v>246</v>
      </c>
      <c r="E9" s="45" t="s">
        <v>247</v>
      </c>
      <c r="F9" s="45" t="s">
        <v>248</v>
      </c>
      <c r="G9" s="59" t="s">
        <v>249</v>
      </c>
      <c r="H9" s="59"/>
      <c r="I9" s="43"/>
      <c r="J9" s="43"/>
      <c r="K9" s="43"/>
      <c r="L9" s="43"/>
      <c r="M9" s="43"/>
      <c r="N9" s="43"/>
      <c r="O9" s="43"/>
      <c r="P9" s="43"/>
      <c r="Q9" s="43"/>
      <c r="R9" s="43"/>
      <c r="S9" s="43"/>
      <c r="T9" s="43"/>
      <c r="U9" s="43"/>
      <c r="V9" s="43"/>
      <c r="W9" s="43"/>
      <c r="X9" s="43"/>
      <c r="Y9" s="43"/>
    </row>
    <row r="10">
      <c r="A10" s="138"/>
      <c r="B10" s="49"/>
      <c r="C10" s="147" t="s">
        <v>187</v>
      </c>
      <c r="D10" s="148">
        <f>'Ratios 2022'!D14</f>
        <v>3.59852197</v>
      </c>
      <c r="E10" s="148">
        <f>'Ratios 2023'!D14</f>
        <v>6.169642164</v>
      </c>
      <c r="F10" s="148">
        <f>'Ratios 2024'!D14</f>
        <v>4.184467976</v>
      </c>
      <c r="G10" s="176">
        <f>average(D10:F10)</f>
        <v>4.65087737</v>
      </c>
      <c r="H10" s="149" t="s">
        <v>186</v>
      </c>
      <c r="I10" s="43"/>
      <c r="J10" s="43"/>
      <c r="K10" s="43"/>
      <c r="L10" s="43"/>
      <c r="M10" s="43"/>
      <c r="N10" s="43"/>
      <c r="O10" s="43"/>
      <c r="P10" s="43"/>
      <c r="Q10" s="43"/>
      <c r="R10" s="43"/>
      <c r="S10" s="43"/>
      <c r="T10" s="43"/>
      <c r="U10" s="43"/>
      <c r="V10" s="43"/>
      <c r="W10" s="43"/>
      <c r="X10" s="43"/>
      <c r="Y10" s="43"/>
    </row>
    <row r="11">
      <c r="A11" s="138"/>
      <c r="B11" s="52"/>
      <c r="C11" s="45"/>
      <c r="D11" s="45"/>
      <c r="E11" s="45"/>
      <c r="F11" s="177"/>
      <c r="G11" s="177"/>
      <c r="H11" s="177"/>
      <c r="I11" s="43"/>
      <c r="J11" s="43"/>
      <c r="K11" s="43"/>
      <c r="L11" s="43"/>
      <c r="M11" s="43"/>
      <c r="N11" s="43"/>
      <c r="O11" s="43"/>
      <c r="P11" s="43"/>
      <c r="Q11" s="43"/>
      <c r="R11" s="43"/>
      <c r="S11" s="43"/>
      <c r="T11" s="43"/>
      <c r="U11" s="43"/>
      <c r="V11" s="43"/>
      <c r="W11" s="43"/>
      <c r="X11" s="43"/>
      <c r="Y11" s="43"/>
    </row>
    <row r="12">
      <c r="A12" s="140" t="s">
        <v>192</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193</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246</v>
      </c>
      <c r="E14" s="45" t="s">
        <v>247</v>
      </c>
      <c r="F14" s="45" t="s">
        <v>248</v>
      </c>
      <c r="G14" s="59" t="s">
        <v>249</v>
      </c>
      <c r="H14" s="59"/>
      <c r="I14" s="43"/>
      <c r="J14" s="43"/>
      <c r="K14" s="43"/>
      <c r="L14" s="43"/>
      <c r="M14" s="43"/>
      <c r="N14" s="43"/>
      <c r="O14" s="43"/>
      <c r="P14" s="43"/>
      <c r="Q14" s="43"/>
      <c r="R14" s="43"/>
      <c r="S14" s="43"/>
      <c r="T14" s="43"/>
      <c r="U14" s="43"/>
      <c r="V14" s="43"/>
      <c r="W14" s="43"/>
      <c r="X14" s="43"/>
      <c r="Y14" s="43"/>
    </row>
    <row r="15">
      <c r="A15" s="138"/>
      <c r="B15" s="49"/>
      <c r="C15" s="147" t="s">
        <v>195</v>
      </c>
      <c r="D15" s="179">
        <f>'Ratios 2022'!D20</f>
        <v>0</v>
      </c>
      <c r="E15" s="179">
        <f>'Ratios 2023'!D20</f>
        <v>0</v>
      </c>
      <c r="F15" s="179">
        <f>'Ratios 2024'!D20</f>
        <v>2.166256216</v>
      </c>
      <c r="G15" s="176">
        <f>average(D15:F15)</f>
        <v>0.7220854052</v>
      </c>
      <c r="H15" s="149" t="s">
        <v>186</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197</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198</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246</v>
      </c>
      <c r="E19" s="45" t="s">
        <v>247</v>
      </c>
      <c r="F19" s="45" t="s">
        <v>248</v>
      </c>
      <c r="G19" s="59" t="s">
        <v>249</v>
      </c>
      <c r="H19" s="59"/>
      <c r="I19" s="43"/>
      <c r="J19" s="43"/>
      <c r="K19" s="43"/>
      <c r="L19" s="43"/>
      <c r="M19" s="43"/>
      <c r="N19" s="43"/>
      <c r="O19" s="43"/>
      <c r="P19" s="43"/>
      <c r="Q19" s="43"/>
      <c r="R19" s="43"/>
      <c r="S19" s="43"/>
      <c r="T19" s="43"/>
      <c r="U19" s="43"/>
      <c r="V19" s="43"/>
      <c r="W19" s="43"/>
      <c r="X19" s="43"/>
      <c r="Y19" s="43"/>
    </row>
    <row r="20">
      <c r="A20" s="138"/>
      <c r="B20" s="49"/>
      <c r="C20" s="147" t="s">
        <v>197</v>
      </c>
      <c r="D20" s="162">
        <f>'Ratios 2022'!D26</f>
        <v>0.9867207118</v>
      </c>
      <c r="E20" s="162">
        <f>'Ratios 2023'!D26</f>
        <v>0.9997334516</v>
      </c>
      <c r="F20" s="162">
        <f>'Ratios 2024'!D26</f>
        <v>0.9246597601</v>
      </c>
      <c r="G20" s="180">
        <f>average(D20:F20)</f>
        <v>0.9703713078</v>
      </c>
      <c r="H20" s="149" t="s">
        <v>201</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202</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203</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246</v>
      </c>
      <c r="E24" s="45" t="s">
        <v>247</v>
      </c>
      <c r="F24" s="45" t="s">
        <v>248</v>
      </c>
      <c r="G24" s="59" t="s">
        <v>249</v>
      </c>
      <c r="H24" s="59"/>
      <c r="I24" s="43"/>
      <c r="J24" s="43"/>
      <c r="K24" s="43"/>
      <c r="L24" s="43"/>
      <c r="M24" s="43"/>
      <c r="N24" s="43"/>
      <c r="O24" s="43"/>
      <c r="P24" s="43"/>
      <c r="Q24" s="43"/>
      <c r="R24" s="43"/>
      <c r="S24" s="43"/>
      <c r="T24" s="43"/>
      <c r="U24" s="43"/>
      <c r="V24" s="43"/>
      <c r="W24" s="43"/>
      <c r="X24" s="43"/>
      <c r="Y24" s="43"/>
    </row>
    <row r="25">
      <c r="A25" s="138"/>
      <c r="B25" s="49"/>
      <c r="C25" s="147" t="s">
        <v>207</v>
      </c>
      <c r="D25" s="162">
        <f>'Ratios 2022'!D33</f>
        <v>0.586422989</v>
      </c>
      <c r="E25" s="162">
        <f>'Ratios 2023'!D33</f>
        <v>0.6347308833</v>
      </c>
      <c r="F25" s="162">
        <f>'Ratios 2024'!D33</f>
        <v>0.5954954216</v>
      </c>
      <c r="G25" s="180">
        <f>average(D25:F25)</f>
        <v>0.6055497646</v>
      </c>
      <c r="H25" s="149" t="s">
        <v>208</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209</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210</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246</v>
      </c>
      <c r="E29" s="45" t="s">
        <v>247</v>
      </c>
      <c r="F29" s="45" t="s">
        <v>248</v>
      </c>
      <c r="G29" s="59" t="s">
        <v>249</v>
      </c>
      <c r="H29" s="59"/>
      <c r="I29" s="43"/>
      <c r="J29" s="43"/>
      <c r="K29" s="43"/>
      <c r="L29" s="43"/>
      <c r="M29" s="43"/>
      <c r="N29" s="43"/>
      <c r="O29" s="43"/>
      <c r="P29" s="43"/>
      <c r="Q29" s="43"/>
      <c r="R29" s="43"/>
      <c r="S29" s="43"/>
      <c r="T29" s="43"/>
      <c r="U29" s="43"/>
      <c r="V29" s="43"/>
      <c r="W29" s="43"/>
      <c r="X29" s="43"/>
      <c r="Y29" s="43"/>
    </row>
    <row r="30">
      <c r="A30" s="138"/>
      <c r="B30" s="49"/>
      <c r="C30" s="147" t="s">
        <v>209</v>
      </c>
      <c r="D30" s="162">
        <f>'Ratios 2022'!D38</f>
        <v>0.1005333257</v>
      </c>
      <c r="E30" s="162">
        <f>'Ratios 2023'!D38</f>
        <v>0.1007190442</v>
      </c>
      <c r="F30" s="162">
        <f>'Ratios 2024'!D38</f>
        <v>0.09880328683</v>
      </c>
      <c r="G30" s="180">
        <f>average(D30:F30)</f>
        <v>0.1000185522</v>
      </c>
      <c r="H30" s="149" t="s">
        <v>212</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213</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214</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246</v>
      </c>
      <c r="E34" s="45" t="s">
        <v>247</v>
      </c>
      <c r="F34" s="45" t="s">
        <v>248</v>
      </c>
      <c r="G34" s="59" t="s">
        <v>249</v>
      </c>
      <c r="H34" s="59"/>
      <c r="I34" s="43"/>
      <c r="J34" s="43"/>
      <c r="K34" s="43"/>
      <c r="L34" s="43"/>
      <c r="M34" s="43"/>
      <c r="N34" s="43"/>
      <c r="O34" s="43"/>
      <c r="P34" s="43"/>
      <c r="Q34" s="43"/>
      <c r="R34" s="43"/>
      <c r="S34" s="43"/>
      <c r="T34" s="43"/>
      <c r="U34" s="43"/>
      <c r="V34" s="43"/>
      <c r="W34" s="43"/>
      <c r="X34" s="43"/>
      <c r="Y34" s="43"/>
    </row>
    <row r="35">
      <c r="A35" s="138"/>
      <c r="B35" s="49"/>
      <c r="C35" s="147" t="s">
        <v>250</v>
      </c>
      <c r="D35" s="162">
        <f>'Ratios 2022'!E41</f>
        <v>0.603549845</v>
      </c>
      <c r="E35" s="162">
        <f>'Ratios 2023'!E41</f>
        <v>0.5445571672</v>
      </c>
      <c r="F35" s="162">
        <f>'Ratios 2024'!E41</f>
        <v>0.5514543196</v>
      </c>
      <c r="G35" s="180">
        <f t="shared" ref="G35:G37" si="1">average(D35:F35)</f>
        <v>0.5665204439</v>
      </c>
      <c r="H35" s="180"/>
      <c r="I35" s="43"/>
      <c r="J35" s="43"/>
      <c r="K35" s="43"/>
      <c r="L35" s="43"/>
      <c r="M35" s="43"/>
      <c r="N35" s="43"/>
      <c r="O35" s="43"/>
      <c r="P35" s="43"/>
      <c r="Q35" s="43"/>
      <c r="R35" s="43"/>
      <c r="S35" s="43"/>
      <c r="T35" s="43"/>
      <c r="U35" s="43"/>
      <c r="V35" s="43"/>
      <c r="W35" s="43"/>
      <c r="X35" s="43"/>
      <c r="Y35" s="43"/>
    </row>
    <row r="36">
      <c r="A36" s="138"/>
      <c r="B36" s="52"/>
      <c r="C36" s="147" t="s">
        <v>216</v>
      </c>
      <c r="D36" s="162">
        <f>'Ratios 2022'!E42</f>
        <v>0.2220756817</v>
      </c>
      <c r="E36" s="162">
        <f>'Ratios 2023'!E42</f>
        <v>0.2252991256</v>
      </c>
      <c r="F36" s="162">
        <f>'Ratios 2024'!E42</f>
        <v>0.2051101765</v>
      </c>
      <c r="G36" s="180">
        <f t="shared" si="1"/>
        <v>0.2174949946</v>
      </c>
      <c r="H36" s="180"/>
      <c r="I36" s="43"/>
      <c r="J36" s="43"/>
      <c r="K36" s="43"/>
      <c r="L36" s="43"/>
      <c r="M36" s="43"/>
      <c r="N36" s="43"/>
      <c r="O36" s="43"/>
      <c r="P36" s="43"/>
      <c r="Q36" s="43"/>
      <c r="R36" s="43"/>
      <c r="S36" s="43"/>
      <c r="T36" s="43"/>
      <c r="U36" s="43"/>
      <c r="V36" s="43"/>
      <c r="W36" s="43"/>
      <c r="X36" s="43"/>
      <c r="Y36" s="43"/>
    </row>
    <row r="37">
      <c r="A37" s="138"/>
      <c r="B37" s="181"/>
      <c r="C37" s="147" t="s">
        <v>217</v>
      </c>
      <c r="D37" s="162">
        <f>'Ratios 2022'!E43</f>
        <v>0.1743744733</v>
      </c>
      <c r="E37" s="162">
        <f>'Ratios 2023'!E43</f>
        <v>0.2301437072</v>
      </c>
      <c r="F37" s="162">
        <f>'Ratios 2024'!E43</f>
        <v>0.2434355039</v>
      </c>
      <c r="G37" s="180">
        <f t="shared" si="1"/>
        <v>0.2159845615</v>
      </c>
      <c r="H37" s="180"/>
      <c r="I37" s="43"/>
      <c r="J37" s="43"/>
      <c r="K37" s="43"/>
      <c r="L37" s="43"/>
      <c r="M37" s="43"/>
      <c r="N37" s="43"/>
      <c r="O37" s="43"/>
      <c r="P37" s="43"/>
      <c r="Q37" s="43"/>
      <c r="R37" s="43"/>
      <c r="S37" s="43"/>
      <c r="T37" s="43"/>
      <c r="U37" s="43"/>
      <c r="V37" s="43"/>
      <c r="W37" s="43"/>
      <c r="X37" s="43"/>
      <c r="Y37" s="43"/>
    </row>
    <row r="38">
      <c r="A38" s="138"/>
      <c r="B38" s="181"/>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218</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219</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246</v>
      </c>
      <c r="E41" s="45" t="s">
        <v>247</v>
      </c>
      <c r="F41" s="45" t="s">
        <v>248</v>
      </c>
      <c r="G41" s="59" t="s">
        <v>249</v>
      </c>
      <c r="H41" s="59"/>
      <c r="I41" s="43"/>
      <c r="J41" s="43"/>
      <c r="K41" s="43"/>
      <c r="L41" s="43"/>
      <c r="M41" s="43"/>
      <c r="N41" s="43"/>
      <c r="O41" s="43"/>
      <c r="P41" s="43"/>
      <c r="Q41" s="43"/>
      <c r="R41" s="43"/>
      <c r="S41" s="43"/>
      <c r="T41" s="43"/>
      <c r="U41" s="43"/>
      <c r="V41" s="43"/>
      <c r="W41" s="43"/>
      <c r="X41" s="43"/>
      <c r="Y41" s="43"/>
    </row>
    <row r="42">
      <c r="A42" s="138"/>
      <c r="B42" s="49"/>
      <c r="C42" s="147" t="s">
        <v>222</v>
      </c>
      <c r="D42" s="165">
        <f>'Ratios 2022'!D49</f>
        <v>5.327232845</v>
      </c>
      <c r="E42" s="165">
        <f>'Ratios 2023'!D49</f>
        <v>4.994907448</v>
      </c>
      <c r="F42" s="165">
        <f>'Ratios 2024'!D49</f>
        <v>4.1822142</v>
      </c>
      <c r="G42" s="182">
        <f>average(D42:F42)</f>
        <v>4.834784831</v>
      </c>
      <c r="H42" s="149" t="s">
        <v>223</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224</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225</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246</v>
      </c>
      <c r="E46" s="45" t="s">
        <v>247</v>
      </c>
      <c r="F46" s="45" t="s">
        <v>248</v>
      </c>
      <c r="G46" s="59" t="s">
        <v>249</v>
      </c>
      <c r="H46" s="59"/>
      <c r="I46" s="43"/>
      <c r="J46" s="43"/>
      <c r="K46" s="43"/>
      <c r="L46" s="43"/>
      <c r="M46" s="43"/>
      <c r="N46" s="43"/>
      <c r="O46" s="43"/>
      <c r="P46" s="43"/>
      <c r="Q46" s="43"/>
      <c r="R46" s="43"/>
      <c r="S46" s="43"/>
      <c r="T46" s="43"/>
      <c r="U46" s="43"/>
      <c r="V46" s="43"/>
      <c r="W46" s="43"/>
      <c r="X46" s="43"/>
      <c r="Y46" s="43"/>
    </row>
    <row r="47">
      <c r="A47" s="138"/>
      <c r="B47" s="49"/>
      <c r="C47" s="147" t="s">
        <v>228</v>
      </c>
      <c r="D47" s="148">
        <f>'Ratios 2022'!D54</f>
        <v>6.743449651</v>
      </c>
      <c r="E47" s="148">
        <f>'Ratios 2023'!D54</f>
        <v>7.8211994</v>
      </c>
      <c r="F47" s="148">
        <f>'Ratios 2024'!D54</f>
        <v>5.818033314</v>
      </c>
      <c r="G47" s="176">
        <f>average(D47:F47)</f>
        <v>6.794227455</v>
      </c>
      <c r="H47" s="149" t="s">
        <v>229</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230</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231</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246</v>
      </c>
      <c r="E51" s="45" t="s">
        <v>247</v>
      </c>
      <c r="F51" s="45" t="s">
        <v>248</v>
      </c>
      <c r="G51" s="59" t="s">
        <v>249</v>
      </c>
      <c r="H51" s="59"/>
      <c r="I51" s="43"/>
      <c r="J51" s="43"/>
      <c r="K51" s="43"/>
      <c r="L51" s="43"/>
      <c r="M51" s="43"/>
      <c r="N51" s="43"/>
      <c r="O51" s="43"/>
      <c r="P51" s="43"/>
      <c r="Q51" s="43"/>
      <c r="R51" s="43"/>
      <c r="S51" s="43"/>
      <c r="T51" s="43"/>
      <c r="U51" s="43"/>
      <c r="V51" s="43"/>
      <c r="W51" s="43"/>
      <c r="X51" s="43"/>
      <c r="Y51" s="43"/>
    </row>
    <row r="52">
      <c r="A52" s="138"/>
      <c r="B52" s="49"/>
      <c r="C52" s="147" t="s">
        <v>234</v>
      </c>
      <c r="D52" s="183">
        <f>'Ratios 2022'!D59</f>
        <v>0</v>
      </c>
      <c r="E52" s="183">
        <f>'Ratios 2023'!D59</f>
        <v>0</v>
      </c>
      <c r="F52" s="183">
        <f>'Ratios 2024'!D59</f>
        <v>0</v>
      </c>
      <c r="G52" s="184">
        <f>average(D52:F52)</f>
        <v>0</v>
      </c>
      <c r="H52" s="149" t="s">
        <v>235</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CA ENVIRONMENTAL VOTERS</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CA ENVIRONMENTAL VOTERS</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76150.0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3056769.0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2246.0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3132919</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2460.0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79</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1549.0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-1549</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-1549</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35923.0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-35923</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96</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97</v>
      </c>
      <c r="D44" s="88"/>
      <c r="E44" s="88"/>
      <c r="F44" s="89">
        <f>sum(F16:F43)+F9</f>
        <v>3097907</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CA ENVIRONMENTAL VOTERS</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98</v>
      </c>
      <c r="D2" s="42" t="s">
        <v>99</v>
      </c>
      <c r="E2" s="42" t="s">
        <v>100</v>
      </c>
      <c r="F2" s="42" t="s">
        <v>101</v>
      </c>
      <c r="G2" s="43"/>
      <c r="H2" s="43"/>
      <c r="I2" s="43"/>
      <c r="J2" s="43"/>
      <c r="K2" s="43"/>
      <c r="L2" s="43"/>
      <c r="M2" s="43"/>
      <c r="N2" s="43"/>
      <c r="O2" s="43"/>
      <c r="P2" s="43"/>
      <c r="Q2" s="43"/>
      <c r="R2" s="43"/>
      <c r="S2" s="43"/>
      <c r="T2" s="43"/>
      <c r="U2" s="43"/>
      <c r="V2" s="43"/>
      <c r="W2" s="43"/>
      <c r="X2" s="43"/>
      <c r="Y2" s="43"/>
      <c r="Z2" s="43"/>
    </row>
    <row r="3">
      <c r="A3" s="80">
        <v>1.0</v>
      </c>
      <c r="B3" s="96" t="s">
        <v>102</v>
      </c>
      <c r="C3" s="98">
        <f t="shared" ref="C3:C39" si="1">sum(D3:F3)</f>
        <v>120000</v>
      </c>
      <c r="D3" s="99">
        <v>120000.0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103</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104</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105</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106</v>
      </c>
      <c r="C7" s="98">
        <f t="shared" si="1"/>
        <v>128315</v>
      </c>
      <c r="D7" s="99">
        <v>76988.0</v>
      </c>
      <c r="E7" s="99">
        <v>12832.0</v>
      </c>
      <c r="F7" s="99">
        <v>38495.0</v>
      </c>
      <c r="G7" s="43"/>
      <c r="H7" s="43"/>
      <c r="I7" s="43"/>
      <c r="J7" s="43"/>
      <c r="K7" s="43"/>
      <c r="L7" s="43"/>
      <c r="M7" s="43"/>
      <c r="N7" s="43"/>
      <c r="O7" s="43"/>
      <c r="P7" s="43"/>
      <c r="Q7" s="43"/>
      <c r="R7" s="43"/>
      <c r="S7" s="43"/>
      <c r="T7" s="43"/>
      <c r="U7" s="43"/>
      <c r="V7" s="43"/>
      <c r="W7" s="43"/>
      <c r="X7" s="43"/>
      <c r="Y7" s="43"/>
      <c r="Z7" s="43"/>
    </row>
    <row r="8">
      <c r="A8" s="80">
        <v>6.0</v>
      </c>
      <c r="B8" s="96" t="s">
        <v>107</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108</v>
      </c>
      <c r="C9" s="98">
        <f t="shared" si="1"/>
        <v>1543459</v>
      </c>
      <c r="D9" s="99">
        <v>824939.0</v>
      </c>
      <c r="E9" s="99">
        <v>401376.0</v>
      </c>
      <c r="F9" s="99">
        <v>317144.0</v>
      </c>
      <c r="G9" s="43"/>
      <c r="H9" s="43"/>
      <c r="I9" s="43"/>
      <c r="J9" s="43"/>
      <c r="K9" s="43"/>
      <c r="L9" s="43"/>
      <c r="M9" s="43"/>
      <c r="N9" s="43"/>
      <c r="O9" s="43"/>
      <c r="P9" s="43"/>
      <c r="Q9" s="43"/>
      <c r="R9" s="43"/>
      <c r="S9" s="43"/>
      <c r="T9" s="43"/>
      <c r="U9" s="43"/>
      <c r="V9" s="43"/>
      <c r="W9" s="43"/>
      <c r="X9" s="43"/>
      <c r="Y9" s="43"/>
      <c r="Z9" s="43"/>
    </row>
    <row r="10">
      <c r="A10" s="80">
        <v>8.0</v>
      </c>
      <c r="B10" s="96" t="s">
        <v>109</v>
      </c>
      <c r="C10" s="98">
        <f t="shared" si="1"/>
        <v>29779</v>
      </c>
      <c r="D10" s="99">
        <v>13795.0</v>
      </c>
      <c r="E10" s="99">
        <v>8712.0</v>
      </c>
      <c r="F10" s="99">
        <v>7272.0</v>
      </c>
      <c r="G10" s="43"/>
      <c r="H10" s="43"/>
      <c r="I10" s="43"/>
      <c r="J10" s="43"/>
      <c r="K10" s="43"/>
      <c r="L10" s="43"/>
      <c r="M10" s="43"/>
      <c r="N10" s="43"/>
      <c r="O10" s="43"/>
      <c r="P10" s="43"/>
      <c r="Q10" s="43"/>
      <c r="R10" s="43"/>
      <c r="S10" s="43"/>
      <c r="T10" s="43"/>
      <c r="U10" s="43"/>
      <c r="V10" s="43"/>
      <c r="W10" s="43"/>
      <c r="X10" s="43"/>
      <c r="Y10" s="43"/>
      <c r="Z10" s="43"/>
    </row>
    <row r="11">
      <c r="A11" s="45">
        <v>9.0</v>
      </c>
      <c r="B11" s="46" t="s">
        <v>110</v>
      </c>
      <c r="C11" s="98">
        <f t="shared" si="1"/>
        <v>138290</v>
      </c>
      <c r="D11" s="99">
        <v>77605.0</v>
      </c>
      <c r="E11" s="99">
        <v>30587.0</v>
      </c>
      <c r="F11" s="99">
        <v>30098.0</v>
      </c>
      <c r="G11" s="43"/>
      <c r="H11" s="43"/>
      <c r="I11" s="43"/>
      <c r="J11" s="43"/>
      <c r="K11" s="43"/>
      <c r="L11" s="43"/>
      <c r="M11" s="43"/>
      <c r="N11" s="43"/>
      <c r="O11" s="43"/>
      <c r="P11" s="43"/>
      <c r="Q11" s="43"/>
      <c r="R11" s="43"/>
      <c r="S11" s="43"/>
      <c r="T11" s="43"/>
      <c r="U11" s="43"/>
      <c r="V11" s="43"/>
      <c r="W11" s="43"/>
      <c r="X11" s="43"/>
      <c r="Y11" s="43"/>
      <c r="Z11" s="43"/>
    </row>
    <row r="12">
      <c r="A12" s="45">
        <v>10.0</v>
      </c>
      <c r="B12" s="46" t="s">
        <v>111</v>
      </c>
      <c r="C12" s="98">
        <f t="shared" si="1"/>
        <v>137926</v>
      </c>
      <c r="D12" s="99">
        <v>73644.0</v>
      </c>
      <c r="E12" s="99">
        <v>34025.0</v>
      </c>
      <c r="F12" s="99">
        <v>30257.0</v>
      </c>
      <c r="G12" s="43"/>
      <c r="H12" s="43"/>
      <c r="I12" s="43"/>
      <c r="J12" s="43"/>
      <c r="K12" s="43"/>
      <c r="L12" s="43"/>
      <c r="M12" s="43"/>
      <c r="N12" s="43"/>
      <c r="O12" s="43"/>
      <c r="P12" s="43"/>
      <c r="Q12" s="43"/>
      <c r="R12" s="43"/>
      <c r="S12" s="43"/>
      <c r="T12" s="43"/>
      <c r="U12" s="43"/>
      <c r="V12" s="43"/>
      <c r="W12" s="43"/>
      <c r="X12" s="43"/>
      <c r="Y12" s="43"/>
      <c r="Z12" s="43"/>
    </row>
    <row r="13">
      <c r="A13" s="45">
        <v>11.0</v>
      </c>
      <c r="B13" s="46" t="s">
        <v>112</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113</v>
      </c>
      <c r="B14" s="46" t="s">
        <v>114</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115</v>
      </c>
      <c r="C15" s="98">
        <f t="shared" si="1"/>
        <v>19978</v>
      </c>
      <c r="D15" s="99">
        <v>19978.0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116</v>
      </c>
      <c r="C16" s="98">
        <f t="shared" si="1"/>
        <v>82610</v>
      </c>
      <c r="D16" s="99">
        <v>998.0</v>
      </c>
      <c r="E16" s="99">
        <v>81612.0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117</v>
      </c>
      <c r="C17" s="98">
        <f t="shared" si="1"/>
        <v>30000</v>
      </c>
      <c r="D17" s="99">
        <v>30000.0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118</v>
      </c>
      <c r="C18" s="98">
        <f t="shared" si="1"/>
        <v>29534</v>
      </c>
      <c r="D18" s="99">
        <v>0.0</v>
      </c>
      <c r="E18" s="99">
        <v>0.0</v>
      </c>
      <c r="F18" s="99">
        <v>29534.0</v>
      </c>
      <c r="G18" s="43"/>
      <c r="H18" s="43"/>
      <c r="I18" s="43"/>
      <c r="J18" s="43"/>
      <c r="K18" s="43"/>
      <c r="L18" s="43"/>
      <c r="M18" s="43"/>
      <c r="N18" s="43"/>
      <c r="O18" s="43"/>
      <c r="P18" s="43"/>
      <c r="Q18" s="43"/>
      <c r="R18" s="43"/>
      <c r="S18" s="43"/>
      <c r="T18" s="43"/>
      <c r="U18" s="43"/>
      <c r="V18" s="43"/>
      <c r="W18" s="43"/>
      <c r="X18" s="43"/>
      <c r="Y18" s="43"/>
      <c r="Z18" s="43"/>
    </row>
    <row r="19">
      <c r="A19" s="45" t="s">
        <v>56</v>
      </c>
      <c r="B19" s="46" t="s">
        <v>119</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120</v>
      </c>
      <c r="C20" s="98">
        <f t="shared" si="1"/>
        <v>300520</v>
      </c>
      <c r="D20" s="99">
        <v>223018.0</v>
      </c>
      <c r="E20" s="99">
        <v>62254.0</v>
      </c>
      <c r="F20" s="99">
        <v>15248.0</v>
      </c>
      <c r="G20" s="43"/>
      <c r="H20" s="43"/>
      <c r="I20" s="43"/>
      <c r="J20" s="43"/>
      <c r="K20" s="43"/>
      <c r="L20" s="43"/>
      <c r="M20" s="43"/>
      <c r="N20" s="43"/>
      <c r="O20" s="43"/>
      <c r="P20" s="43"/>
      <c r="Q20" s="43"/>
      <c r="R20" s="43"/>
      <c r="S20" s="43"/>
      <c r="T20" s="43"/>
      <c r="U20" s="43"/>
      <c r="V20" s="43"/>
      <c r="W20" s="43"/>
      <c r="X20" s="43"/>
      <c r="Y20" s="43"/>
      <c r="Z20" s="43"/>
    </row>
    <row r="21">
      <c r="A21" s="45">
        <v>12.0</v>
      </c>
      <c r="B21" s="46" t="s">
        <v>121</v>
      </c>
      <c r="C21" s="98">
        <f t="shared" si="1"/>
        <v>313614</v>
      </c>
      <c r="D21" s="99">
        <v>312432.0</v>
      </c>
      <c r="E21" s="99">
        <v>0.0</v>
      </c>
      <c r="F21" s="99">
        <v>1182.0</v>
      </c>
      <c r="G21" s="43"/>
      <c r="H21" s="43"/>
      <c r="I21" s="43"/>
      <c r="J21" s="43"/>
      <c r="K21" s="43"/>
      <c r="L21" s="43"/>
      <c r="M21" s="43"/>
      <c r="N21" s="43"/>
      <c r="O21" s="43"/>
      <c r="P21" s="43"/>
      <c r="Q21" s="43"/>
      <c r="R21" s="43"/>
      <c r="S21" s="43"/>
      <c r="T21" s="43"/>
      <c r="U21" s="43"/>
      <c r="V21" s="43"/>
      <c r="W21" s="43"/>
      <c r="X21" s="43"/>
      <c r="Y21" s="43"/>
      <c r="Z21" s="43"/>
    </row>
    <row r="22">
      <c r="A22" s="45">
        <v>13.0</v>
      </c>
      <c r="B22" s="46" t="s">
        <v>122</v>
      </c>
      <c r="C22" s="98">
        <f t="shared" si="1"/>
        <v>145142</v>
      </c>
      <c r="D22" s="99">
        <v>77681.0</v>
      </c>
      <c r="E22" s="99">
        <v>48227.0</v>
      </c>
      <c r="F22" s="99">
        <v>19234.0</v>
      </c>
      <c r="G22" s="43"/>
      <c r="H22" s="43"/>
      <c r="I22" s="43"/>
      <c r="J22" s="43"/>
      <c r="K22" s="43"/>
      <c r="L22" s="43"/>
      <c r="M22" s="43"/>
      <c r="N22" s="43"/>
      <c r="O22" s="43"/>
      <c r="P22" s="43"/>
      <c r="Q22" s="43"/>
      <c r="R22" s="43"/>
      <c r="S22" s="43"/>
      <c r="T22" s="43"/>
      <c r="U22" s="43"/>
      <c r="V22" s="43"/>
      <c r="W22" s="43"/>
      <c r="X22" s="43"/>
      <c r="Y22" s="43"/>
      <c r="Z22" s="43"/>
    </row>
    <row r="23">
      <c r="A23" s="45">
        <v>14.0</v>
      </c>
      <c r="B23" s="46" t="s">
        <v>123</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124</v>
      </c>
      <c r="C25" s="98">
        <f t="shared" si="1"/>
        <v>177991</v>
      </c>
      <c r="D25" s="99">
        <v>99758.0</v>
      </c>
      <c r="E25" s="99">
        <v>39271.0</v>
      </c>
      <c r="F25" s="99">
        <v>38962.0</v>
      </c>
      <c r="G25" s="43"/>
      <c r="H25" s="43"/>
      <c r="I25" s="43"/>
      <c r="J25" s="43"/>
      <c r="K25" s="43"/>
      <c r="L25" s="43"/>
      <c r="M25" s="43"/>
      <c r="N25" s="43"/>
      <c r="O25" s="43"/>
      <c r="P25" s="43"/>
      <c r="Q25" s="43"/>
      <c r="R25" s="43"/>
      <c r="S25" s="43"/>
      <c r="T25" s="43"/>
      <c r="U25" s="43"/>
      <c r="V25" s="43"/>
      <c r="W25" s="43"/>
      <c r="X25" s="43"/>
      <c r="Y25" s="43"/>
      <c r="Z25" s="43"/>
    </row>
    <row r="26">
      <c r="A26" s="45">
        <v>17.0</v>
      </c>
      <c r="B26" s="46" t="s">
        <v>125</v>
      </c>
      <c r="C26" s="98">
        <f t="shared" si="1"/>
        <v>47261</v>
      </c>
      <c r="D26" s="99">
        <v>32286.0</v>
      </c>
      <c r="E26" s="99">
        <v>5868.0</v>
      </c>
      <c r="F26" s="99">
        <v>9107.0</v>
      </c>
      <c r="G26" s="43"/>
      <c r="H26" s="43"/>
      <c r="I26" s="43"/>
      <c r="J26" s="43"/>
      <c r="K26" s="43"/>
      <c r="L26" s="43"/>
      <c r="M26" s="43"/>
      <c r="N26" s="43"/>
      <c r="O26" s="43"/>
      <c r="P26" s="43"/>
      <c r="Q26" s="43"/>
      <c r="R26" s="43"/>
      <c r="S26" s="43"/>
      <c r="T26" s="43"/>
      <c r="U26" s="43"/>
      <c r="V26" s="43"/>
      <c r="W26" s="43"/>
      <c r="X26" s="43"/>
      <c r="Y26" s="43"/>
      <c r="Z26" s="43"/>
    </row>
    <row r="27">
      <c r="A27" s="80">
        <v>18.0</v>
      </c>
      <c r="B27" s="96" t="s">
        <v>126</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127</v>
      </c>
      <c r="C28" s="98">
        <f t="shared" si="1"/>
        <v>16485</v>
      </c>
      <c r="D28" s="99">
        <v>5076.0</v>
      </c>
      <c r="E28" s="99">
        <v>9679.0</v>
      </c>
      <c r="F28" s="99">
        <v>1730.0</v>
      </c>
      <c r="G28" s="43"/>
      <c r="H28" s="43"/>
      <c r="I28" s="43"/>
      <c r="J28" s="43"/>
      <c r="K28" s="43"/>
      <c r="L28" s="43"/>
      <c r="M28" s="43"/>
      <c r="N28" s="43"/>
      <c r="O28" s="43"/>
      <c r="P28" s="43"/>
      <c r="Q28" s="43"/>
      <c r="R28" s="43"/>
      <c r="S28" s="43"/>
      <c r="T28" s="43"/>
      <c r="U28" s="43"/>
      <c r="V28" s="43"/>
      <c r="W28" s="43"/>
      <c r="X28" s="43"/>
      <c r="Y28" s="43"/>
      <c r="Z28" s="43"/>
    </row>
    <row r="29">
      <c r="A29" s="45">
        <v>20.0</v>
      </c>
      <c r="B29" s="46" t="s">
        <v>128</v>
      </c>
      <c r="C29" s="98">
        <f t="shared" si="1"/>
        <v>4487</v>
      </c>
      <c r="D29" s="99">
        <v>0.0</v>
      </c>
      <c r="E29" s="99">
        <v>4487.0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129</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130</v>
      </c>
      <c r="C31" s="98">
        <f t="shared" si="1"/>
        <v>2399</v>
      </c>
      <c r="D31" s="99">
        <v>1348.0</v>
      </c>
      <c r="E31" s="99">
        <v>523.0</v>
      </c>
      <c r="F31" s="99">
        <v>528.0</v>
      </c>
      <c r="G31" s="43"/>
      <c r="H31" s="43"/>
      <c r="I31" s="43"/>
      <c r="J31" s="43"/>
      <c r="K31" s="43"/>
      <c r="L31" s="43"/>
      <c r="M31" s="43"/>
      <c r="N31" s="43"/>
      <c r="O31" s="43"/>
      <c r="P31" s="43"/>
      <c r="Q31" s="43"/>
      <c r="R31" s="43"/>
      <c r="S31" s="43"/>
      <c r="T31" s="43"/>
      <c r="U31" s="43"/>
      <c r="V31" s="43"/>
      <c r="W31" s="43"/>
      <c r="X31" s="43"/>
      <c r="Y31" s="43"/>
      <c r="Z31" s="43"/>
    </row>
    <row r="32">
      <c r="A32" s="45">
        <v>23.0</v>
      </c>
      <c r="B32" s="46" t="s">
        <v>131</v>
      </c>
      <c r="C32" s="98">
        <f t="shared" si="1"/>
        <v>20902</v>
      </c>
      <c r="D32" s="99">
        <v>11546.0</v>
      </c>
      <c r="E32" s="99">
        <v>4617.0</v>
      </c>
      <c r="F32" s="99">
        <v>4739.0</v>
      </c>
      <c r="G32" s="43"/>
      <c r="H32" s="43"/>
      <c r="I32" s="43"/>
      <c r="J32" s="43"/>
      <c r="K32" s="43"/>
      <c r="L32" s="43"/>
      <c r="M32" s="43"/>
      <c r="N32" s="43"/>
      <c r="O32" s="43"/>
      <c r="P32" s="43"/>
      <c r="Q32" s="43"/>
      <c r="R32" s="43"/>
      <c r="S32" s="43"/>
      <c r="T32" s="43"/>
      <c r="U32" s="43"/>
      <c r="V32" s="43"/>
      <c r="W32" s="43"/>
      <c r="X32" s="43"/>
      <c r="Y32" s="43"/>
      <c r="Z32" s="43"/>
    </row>
    <row r="33">
      <c r="A33" s="45">
        <v>24.0</v>
      </c>
      <c r="B33" s="46" t="s">
        <v>132</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113</v>
      </c>
      <c r="B34" s="46" t="s">
        <v>133</v>
      </c>
      <c r="C34" s="98">
        <f t="shared" si="1"/>
        <v>49603</v>
      </c>
      <c r="D34" s="99">
        <v>31697.0</v>
      </c>
      <c r="E34" s="99">
        <v>1152.0</v>
      </c>
      <c r="F34" s="99">
        <v>16754.0</v>
      </c>
      <c r="G34" s="43"/>
      <c r="H34" s="43"/>
      <c r="I34" s="43"/>
      <c r="J34" s="43"/>
      <c r="K34" s="43"/>
      <c r="L34" s="43"/>
      <c r="M34" s="43"/>
      <c r="N34" s="43"/>
      <c r="O34" s="43"/>
      <c r="P34" s="43"/>
      <c r="Q34" s="43"/>
      <c r="R34" s="43"/>
      <c r="S34" s="43"/>
      <c r="T34" s="43"/>
      <c r="U34" s="43"/>
      <c r="V34" s="43"/>
      <c r="W34" s="43"/>
      <c r="X34" s="43"/>
      <c r="Y34" s="43"/>
      <c r="Z34" s="43"/>
    </row>
    <row r="35">
      <c r="A35" s="45" t="s">
        <v>48</v>
      </c>
      <c r="B35" s="102" t="s">
        <v>134</v>
      </c>
      <c r="C35" s="98">
        <f t="shared" si="1"/>
        <v>29194</v>
      </c>
      <c r="D35" s="99">
        <v>343.0</v>
      </c>
      <c r="E35" s="99">
        <v>1244.0</v>
      </c>
      <c r="F35" s="99">
        <v>27607.0</v>
      </c>
      <c r="G35" s="43"/>
      <c r="H35" s="43"/>
      <c r="I35" s="43"/>
      <c r="J35" s="43"/>
      <c r="K35" s="43"/>
      <c r="L35" s="43"/>
      <c r="M35" s="43"/>
      <c r="N35" s="43"/>
      <c r="O35" s="43"/>
      <c r="P35" s="43"/>
      <c r="Q35" s="43"/>
      <c r="R35" s="43"/>
      <c r="S35" s="43"/>
      <c r="T35" s="43"/>
      <c r="U35" s="43"/>
      <c r="V35" s="43"/>
      <c r="W35" s="43"/>
      <c r="X35" s="43"/>
      <c r="Y35" s="43"/>
      <c r="Z35" s="43"/>
    </row>
    <row r="36">
      <c r="A36" s="45" t="s">
        <v>50</v>
      </c>
      <c r="B36" s="102" t="s">
        <v>135</v>
      </c>
      <c r="C36" s="98">
        <f t="shared" si="1"/>
        <v>5109</v>
      </c>
      <c r="D36" s="99">
        <v>2399.0</v>
      </c>
      <c r="E36" s="99">
        <v>2506.0</v>
      </c>
      <c r="F36" s="99">
        <v>204.0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136</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137</v>
      </c>
      <c r="C40" s="103">
        <f t="shared" ref="C40:F40" si="2">sum(C3:C39)</f>
        <v>3372598</v>
      </c>
      <c r="D40" s="103">
        <f t="shared" si="2"/>
        <v>2035531</v>
      </c>
      <c r="E40" s="103">
        <f t="shared" si="2"/>
        <v>748972</v>
      </c>
      <c r="F40" s="103">
        <f t="shared" si="2"/>
        <v>588095</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CA ENVIRONMENTAL VOTERS</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138</v>
      </c>
      <c r="B2" s="45">
        <v>1.0</v>
      </c>
      <c r="C2" s="46" t="s">
        <v>139</v>
      </c>
      <c r="D2" s="110"/>
      <c r="E2" s="111">
        <v>645493.0</v>
      </c>
      <c r="F2" s="43"/>
      <c r="G2" s="43"/>
      <c r="H2" s="43"/>
      <c r="I2" s="43"/>
      <c r="J2" s="43"/>
      <c r="K2" s="43"/>
      <c r="L2" s="43"/>
      <c r="M2" s="43"/>
      <c r="N2" s="43"/>
      <c r="O2" s="43"/>
      <c r="P2" s="43"/>
      <c r="Q2" s="43"/>
      <c r="R2" s="43"/>
      <c r="S2" s="43"/>
      <c r="T2" s="43"/>
      <c r="U2" s="43"/>
      <c r="V2" s="43"/>
      <c r="W2" s="43"/>
      <c r="X2" s="43"/>
      <c r="Y2" s="43"/>
      <c r="Z2" s="43"/>
    </row>
    <row r="3">
      <c r="A3" s="49"/>
      <c r="B3" s="45">
        <v>2.0</v>
      </c>
      <c r="C3" s="46" t="s">
        <v>140</v>
      </c>
      <c r="D3" s="112"/>
      <c r="E3" s="111">
        <v>2502.0</v>
      </c>
      <c r="F3" s="43"/>
      <c r="G3" s="43"/>
      <c r="H3" s="43"/>
      <c r="I3" s="43"/>
      <c r="J3" s="43"/>
      <c r="K3" s="43"/>
      <c r="L3" s="43"/>
      <c r="M3" s="43"/>
      <c r="N3" s="43"/>
      <c r="O3" s="43"/>
      <c r="P3" s="43"/>
      <c r="Q3" s="43"/>
      <c r="R3" s="43"/>
      <c r="S3" s="43"/>
      <c r="T3" s="43"/>
      <c r="U3" s="43"/>
      <c r="V3" s="43"/>
      <c r="W3" s="43"/>
      <c r="X3" s="43"/>
      <c r="Y3" s="43"/>
      <c r="Z3" s="43"/>
    </row>
    <row r="4">
      <c r="A4" s="49"/>
      <c r="B4" s="45">
        <v>3.0</v>
      </c>
      <c r="C4" s="46" t="s">
        <v>141</v>
      </c>
      <c r="D4" s="110"/>
      <c r="E4" s="111">
        <v>509500.0</v>
      </c>
      <c r="F4" s="43"/>
      <c r="G4" s="43"/>
      <c r="H4" s="43"/>
      <c r="I4" s="43"/>
      <c r="J4" s="43"/>
      <c r="K4" s="43"/>
      <c r="L4" s="43"/>
      <c r="M4" s="43"/>
      <c r="N4" s="43"/>
      <c r="O4" s="43"/>
      <c r="P4" s="43"/>
      <c r="Q4" s="43"/>
      <c r="R4" s="43"/>
      <c r="S4" s="43"/>
      <c r="T4" s="43"/>
      <c r="U4" s="43"/>
      <c r="V4" s="43"/>
      <c r="W4" s="43"/>
      <c r="X4" s="43"/>
      <c r="Y4" s="43"/>
      <c r="Z4" s="43"/>
    </row>
    <row r="5">
      <c r="A5" s="49"/>
      <c r="B5" s="45">
        <v>4.0</v>
      </c>
      <c r="C5" s="46" t="s">
        <v>142</v>
      </c>
      <c r="D5" s="112"/>
      <c r="E5" s="111">
        <v>108933.0</v>
      </c>
      <c r="F5" s="43"/>
      <c r="G5" s="43"/>
      <c r="H5" s="43"/>
      <c r="I5" s="43"/>
      <c r="J5" s="43"/>
      <c r="K5" s="43"/>
      <c r="L5" s="43"/>
      <c r="M5" s="43"/>
      <c r="N5" s="43"/>
      <c r="O5" s="43"/>
      <c r="P5" s="43"/>
      <c r="Q5" s="43"/>
      <c r="R5" s="43"/>
      <c r="S5" s="43"/>
      <c r="T5" s="43"/>
      <c r="U5" s="43"/>
      <c r="V5" s="43"/>
      <c r="W5" s="43"/>
      <c r="X5" s="43"/>
      <c r="Y5" s="43"/>
      <c r="Z5" s="43"/>
    </row>
    <row r="6">
      <c r="A6" s="49"/>
      <c r="B6" s="45">
        <v>5.0</v>
      </c>
      <c r="C6" s="51" t="s">
        <v>143</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144</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145</v>
      </c>
      <c r="D8" s="112"/>
      <c r="E8" s="111">
        <v>363850.0</v>
      </c>
      <c r="F8" s="43"/>
      <c r="G8" s="43"/>
      <c r="H8" s="43"/>
      <c r="I8" s="43"/>
      <c r="J8" s="43"/>
      <c r="K8" s="43"/>
      <c r="L8" s="43"/>
      <c r="M8" s="43"/>
      <c r="N8" s="43"/>
      <c r="O8" s="43"/>
      <c r="P8" s="43"/>
      <c r="Q8" s="43"/>
      <c r="R8" s="43"/>
      <c r="S8" s="43"/>
      <c r="T8" s="43"/>
      <c r="U8" s="43"/>
      <c r="V8" s="43"/>
      <c r="W8" s="43"/>
      <c r="X8" s="43"/>
      <c r="Y8" s="43"/>
      <c r="Z8" s="43"/>
    </row>
    <row r="9">
      <c r="A9" s="49"/>
      <c r="B9" s="45">
        <v>8.0</v>
      </c>
      <c r="C9" s="46" t="s">
        <v>146</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147</v>
      </c>
      <c r="D10" s="110"/>
      <c r="E10" s="111">
        <v>54465.0</v>
      </c>
      <c r="F10" s="43"/>
      <c r="G10" s="43"/>
      <c r="H10" s="43"/>
      <c r="I10" s="43"/>
      <c r="J10" s="43"/>
      <c r="K10" s="43"/>
      <c r="L10" s="43"/>
      <c r="M10" s="43"/>
      <c r="N10" s="43"/>
      <c r="O10" s="43"/>
      <c r="P10" s="43"/>
      <c r="Q10" s="43"/>
      <c r="R10" s="43"/>
      <c r="S10" s="43"/>
      <c r="T10" s="43"/>
      <c r="U10" s="43"/>
      <c r="V10" s="43"/>
      <c r="W10" s="43"/>
      <c r="X10" s="43"/>
      <c r="Y10" s="43"/>
      <c r="Z10" s="43"/>
    </row>
    <row r="11">
      <c r="A11" s="49"/>
      <c r="B11" s="45" t="s">
        <v>148</v>
      </c>
      <c r="C11" s="46" t="s">
        <v>149</v>
      </c>
      <c r="D11" s="111">
        <v>214376.0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150</v>
      </c>
      <c r="C12" s="46" t="s">
        <v>151</v>
      </c>
      <c r="D12" s="111">
        <v>214376.0</v>
      </c>
      <c r="E12" s="108">
        <f>D11-D12</f>
        <v>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152</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153</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154</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155</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156</v>
      </c>
      <c r="D17" s="112"/>
      <c r="E17" s="111">
        <v>140003.0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157</v>
      </c>
      <c r="D18" s="113"/>
      <c r="E18" s="114">
        <f>sum(E2:E17)</f>
        <v>1824746</v>
      </c>
      <c r="F18" s="43"/>
      <c r="G18" s="43"/>
      <c r="H18" s="43"/>
      <c r="I18" s="43"/>
      <c r="J18" s="43"/>
      <c r="K18" s="43"/>
      <c r="L18" s="43"/>
      <c r="M18" s="43"/>
      <c r="N18" s="43"/>
      <c r="O18" s="43"/>
      <c r="P18" s="43"/>
      <c r="Q18" s="43"/>
      <c r="R18" s="43"/>
      <c r="S18" s="43"/>
      <c r="T18" s="43"/>
      <c r="U18" s="43"/>
      <c r="V18" s="43"/>
      <c r="W18" s="43"/>
      <c r="X18" s="43"/>
      <c r="Y18" s="43"/>
      <c r="Z18" s="43"/>
    </row>
    <row r="19">
      <c r="A19" s="44" t="s">
        <v>158</v>
      </c>
      <c r="B19" s="115">
        <v>17.0</v>
      </c>
      <c r="C19" s="116" t="s">
        <v>159</v>
      </c>
      <c r="D19" s="117"/>
      <c r="E19" s="111">
        <v>249834.0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160</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161</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162</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163</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164</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165</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166</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167</v>
      </c>
      <c r="D27" s="117"/>
      <c r="E27" s="118">
        <v>287235.0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168</v>
      </c>
      <c r="D28" s="125"/>
      <c r="E28" s="126">
        <f>sum(E19:E27)</f>
        <v>537069</v>
      </c>
      <c r="F28" s="43"/>
      <c r="G28" s="43"/>
      <c r="H28" s="43"/>
      <c r="I28" s="43"/>
      <c r="J28" s="43"/>
      <c r="K28" s="43"/>
      <c r="L28" s="43"/>
      <c r="M28" s="43"/>
      <c r="N28" s="43"/>
      <c r="O28" s="43"/>
      <c r="P28" s="43"/>
      <c r="Q28" s="43"/>
      <c r="R28" s="43"/>
      <c r="S28" s="43"/>
      <c r="T28" s="43"/>
      <c r="U28" s="43"/>
      <c r="V28" s="43"/>
      <c r="W28" s="43"/>
      <c r="X28" s="43"/>
      <c r="Y28" s="43"/>
      <c r="Z28" s="43"/>
    </row>
    <row r="29">
      <c r="A29" s="65" t="s">
        <v>169</v>
      </c>
      <c r="B29" s="127"/>
      <c r="C29" s="128" t="s">
        <v>170</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171</v>
      </c>
      <c r="D30" s="117"/>
      <c r="E30" s="111">
        <v>1011364.0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172</v>
      </c>
      <c r="D31" s="117"/>
      <c r="E31" s="111">
        <v>276313.0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173</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174</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175</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176</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177</v>
      </c>
      <c r="D36" s="131"/>
      <c r="E36" s="126">
        <f>sum(E30:E35)</f>
        <v>1287677</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178</v>
      </c>
      <c r="D37" s="135"/>
      <c r="E37" s="136">
        <f>E36+E28</f>
        <v>1824746</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CA ENVIRONMENTAL VOTERS</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179</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180</v>
      </c>
      <c r="C3" s="144" t="s">
        <v>181</v>
      </c>
      <c r="D3" s="145">
        <f>'Expenses 2022'!C40</f>
        <v>3372598</v>
      </c>
      <c r="E3" s="146"/>
      <c r="F3" s="43"/>
      <c r="G3" s="43"/>
      <c r="H3" s="43"/>
      <c r="I3" s="43"/>
      <c r="J3" s="43"/>
      <c r="K3" s="43"/>
      <c r="L3" s="43"/>
      <c r="M3" s="43"/>
      <c r="N3" s="43"/>
      <c r="O3" s="43"/>
      <c r="P3" s="43"/>
      <c r="Q3" s="43"/>
      <c r="R3" s="43"/>
      <c r="S3" s="43"/>
      <c r="T3" s="43"/>
      <c r="U3" s="43"/>
      <c r="V3" s="43"/>
      <c r="W3" s="43"/>
      <c r="X3" s="43"/>
      <c r="Y3" s="43"/>
    </row>
    <row r="4">
      <c r="A4" s="138"/>
      <c r="B4" s="49"/>
      <c r="C4" s="144" t="s">
        <v>182</v>
      </c>
      <c r="D4" s="145">
        <f>'Expenses 2022'!C31</f>
        <v>2399</v>
      </c>
      <c r="E4" s="146"/>
      <c r="F4" s="43"/>
      <c r="G4" s="43"/>
      <c r="H4" s="43"/>
      <c r="I4" s="43"/>
      <c r="J4" s="43"/>
      <c r="K4" s="43"/>
      <c r="L4" s="43"/>
      <c r="M4" s="43"/>
      <c r="N4" s="43"/>
      <c r="O4" s="43"/>
      <c r="P4" s="43"/>
      <c r="Q4" s="43"/>
      <c r="R4" s="43"/>
      <c r="S4" s="43"/>
      <c r="T4" s="43"/>
      <c r="U4" s="43"/>
      <c r="V4" s="43"/>
      <c r="W4" s="43"/>
      <c r="X4" s="43"/>
      <c r="Y4" s="43"/>
    </row>
    <row r="5">
      <c r="A5" s="138"/>
      <c r="B5" s="49"/>
      <c r="C5" s="144" t="s">
        <v>183</v>
      </c>
      <c r="D5" s="145">
        <f>D3-D4</f>
        <v>3370199</v>
      </c>
      <c r="E5" s="146"/>
      <c r="F5" s="43"/>
      <c r="G5" s="43"/>
      <c r="H5" s="43"/>
      <c r="I5" s="43"/>
      <c r="J5" s="43"/>
      <c r="K5" s="43"/>
      <c r="L5" s="43"/>
      <c r="M5" s="43"/>
      <c r="N5" s="43"/>
      <c r="O5" s="43"/>
      <c r="P5" s="43"/>
      <c r="Q5" s="43"/>
      <c r="R5" s="43"/>
      <c r="S5" s="43"/>
      <c r="T5" s="43"/>
      <c r="U5" s="43"/>
      <c r="V5" s="43"/>
      <c r="W5" s="43"/>
      <c r="X5" s="43"/>
      <c r="Y5" s="43"/>
    </row>
    <row r="6">
      <c r="A6" s="138"/>
      <c r="B6" s="49"/>
      <c r="C6" s="144" t="s">
        <v>184</v>
      </c>
      <c r="D6" s="145">
        <f>D5/12</f>
        <v>280849.9167</v>
      </c>
      <c r="E6" s="146"/>
      <c r="F6" s="43"/>
      <c r="G6" s="43"/>
      <c r="H6" s="43"/>
      <c r="I6" s="43"/>
      <c r="J6" s="43"/>
      <c r="K6" s="43"/>
      <c r="L6" s="43"/>
      <c r="M6" s="43"/>
      <c r="N6" s="43"/>
      <c r="O6" s="43"/>
      <c r="P6" s="43"/>
      <c r="Q6" s="43"/>
      <c r="R6" s="43"/>
      <c r="S6" s="43"/>
      <c r="T6" s="43"/>
      <c r="U6" s="43"/>
      <c r="V6" s="43"/>
      <c r="W6" s="43"/>
      <c r="X6" s="43"/>
      <c r="Y6" s="43"/>
    </row>
    <row r="7">
      <c r="A7" s="138"/>
      <c r="B7" s="49"/>
      <c r="C7" s="144" t="s">
        <v>185</v>
      </c>
      <c r="D7" s="75">
        <f>'Balance Sheet 2022'!E2+'Balance Sheet 2022'!E3</f>
        <v>647995</v>
      </c>
      <c r="E7" s="146"/>
      <c r="F7" s="43"/>
      <c r="G7" s="43"/>
      <c r="H7" s="43"/>
      <c r="I7" s="43"/>
      <c r="J7" s="43"/>
      <c r="K7" s="43"/>
      <c r="L7" s="43"/>
      <c r="M7" s="43"/>
      <c r="N7" s="43"/>
      <c r="O7" s="43"/>
      <c r="P7" s="43"/>
      <c r="Q7" s="43"/>
      <c r="R7" s="43"/>
      <c r="S7" s="43"/>
      <c r="T7" s="43"/>
      <c r="U7" s="43"/>
      <c r="V7" s="43"/>
      <c r="W7" s="43"/>
      <c r="X7" s="43"/>
      <c r="Y7" s="43"/>
    </row>
    <row r="8">
      <c r="A8" s="138"/>
      <c r="B8" s="49"/>
      <c r="C8" s="147" t="s">
        <v>179</v>
      </c>
      <c r="D8" s="148">
        <f>D7/D6</f>
        <v>2.307264348</v>
      </c>
      <c r="E8" s="149" t="s">
        <v>186</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187</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188</v>
      </c>
      <c r="C11" s="144" t="s">
        <v>189</v>
      </c>
      <c r="D11" s="75">
        <f>'Balance Sheet 2022'!E30</f>
        <v>1011364</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190</v>
      </c>
      <c r="D12" s="75">
        <f>'Expenses 2022'!C40</f>
        <v>3372598</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191</v>
      </c>
      <c r="D13" s="145">
        <f>D12/12</f>
        <v>281049.8333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187</v>
      </c>
      <c r="D14" s="148">
        <f>D11/D13</f>
        <v>3.59852197</v>
      </c>
      <c r="E14" s="149" t="s">
        <v>186</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192</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193</v>
      </c>
      <c r="C17" s="144" t="s">
        <v>194</v>
      </c>
      <c r="D17" s="75">
        <f>sum('Balance Sheet 2022'!E13:E15)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190</v>
      </c>
      <c r="D18" s="75">
        <f>'Expenses 2022'!C40</f>
        <v>3372598</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191</v>
      </c>
      <c r="D19" s="145">
        <f>D18/12</f>
        <v>281049.8333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195</v>
      </c>
      <c r="D20" s="148">
        <f>D17/D19</f>
        <v>0</v>
      </c>
      <c r="E20" s="149" t="s">
        <v>186</v>
      </c>
      <c r="F20" s="43"/>
      <c r="G20" s="43"/>
      <c r="H20" s="43"/>
      <c r="I20" s="43"/>
      <c r="J20" s="43"/>
      <c r="K20" s="43"/>
      <c r="L20" s="43"/>
      <c r="M20" s="43"/>
      <c r="N20" s="43"/>
      <c r="O20" s="43"/>
      <c r="P20" s="43"/>
      <c r="Q20" s="43"/>
      <c r="R20" s="43"/>
      <c r="S20" s="43"/>
      <c r="T20" s="43"/>
      <c r="U20" s="43"/>
      <c r="V20" s="43"/>
      <c r="W20" s="43"/>
      <c r="X20" s="43"/>
      <c r="Y20" s="43"/>
    </row>
    <row r="21">
      <c r="A21" s="138"/>
      <c r="B21" s="49"/>
      <c r="C21" s="153" t="s">
        <v>196</v>
      </c>
      <c r="D21" s="154">
        <f>D20+D8</f>
        <v>2.307264348</v>
      </c>
      <c r="E21" s="155" t="s">
        <v>186</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197</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198</v>
      </c>
      <c r="C24" s="159"/>
      <c r="D24" s="160">
        <f>max('Revenues 2022'!E2:E7,'Revenues 2022'!F10:F15)</f>
        <v>3056769</v>
      </c>
      <c r="E24" s="161" t="s">
        <v>199</v>
      </c>
      <c r="F24" s="43"/>
      <c r="G24" s="43"/>
      <c r="H24" s="43"/>
      <c r="I24" s="43"/>
      <c r="J24" s="43"/>
      <c r="K24" s="43"/>
      <c r="L24" s="43"/>
      <c r="M24" s="43"/>
      <c r="N24" s="43"/>
      <c r="O24" s="43"/>
      <c r="P24" s="43"/>
      <c r="Q24" s="43"/>
      <c r="R24" s="43"/>
      <c r="S24" s="43"/>
      <c r="T24" s="43"/>
      <c r="U24" s="43"/>
      <c r="V24" s="43"/>
      <c r="W24" s="43"/>
      <c r="X24" s="43"/>
      <c r="Y24" s="43"/>
    </row>
    <row r="25">
      <c r="A25" s="138"/>
      <c r="B25" s="49"/>
      <c r="C25" s="144" t="s">
        <v>200</v>
      </c>
      <c r="D25" s="145">
        <f>'Revenues 2022'!F44</f>
        <v>3097907</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197</v>
      </c>
      <c r="D26" s="162">
        <f>D24/D25</f>
        <v>0.9867207118</v>
      </c>
      <c r="E26" s="149" t="s">
        <v>201</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202</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203</v>
      </c>
      <c r="C29" s="144" t="s">
        <v>204</v>
      </c>
      <c r="D29" s="75">
        <f>SUM('Expenses 2022'!C7:C9)</f>
        <v>1671774</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205</v>
      </c>
      <c r="D30" s="75">
        <f>SUM('Expenses 2022'!C10:C12)</f>
        <v>305995</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206</v>
      </c>
      <c r="D31" s="75">
        <f>sum(D29:D30)</f>
        <v>1977769</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181</v>
      </c>
      <c r="D32" s="75">
        <f>'Expenses 2022'!C40</f>
        <v>3372598</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207</v>
      </c>
      <c r="D33" s="162">
        <f>D31/D32</f>
        <v>0.586422989</v>
      </c>
      <c r="E33" s="149" t="s">
        <v>208</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209</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210</v>
      </c>
      <c r="C36" s="144" t="s">
        <v>211</v>
      </c>
      <c r="D36" s="75">
        <f>SUM('Expenses 2022'!C10:C11)</f>
        <v>168069</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204</v>
      </c>
      <c r="D37" s="75">
        <f>SUM('Expenses 2022'!C7:C9)</f>
        <v>1671774</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209</v>
      </c>
      <c r="D38" s="162">
        <f>D36/D37</f>
        <v>0.1005333257</v>
      </c>
      <c r="E38" s="149" t="s">
        <v>212</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213</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214</v>
      </c>
      <c r="C41" s="147" t="s">
        <v>215</v>
      </c>
      <c r="D41" s="75">
        <f>'Expenses 2022'!D40</f>
        <v>2035531</v>
      </c>
      <c r="E41" s="164">
        <f t="shared" ref="E41:E44" si="1">D41/$D$44</f>
        <v>0.603549845</v>
      </c>
      <c r="F41" s="43"/>
      <c r="G41" s="43"/>
      <c r="H41" s="43"/>
      <c r="I41" s="43"/>
      <c r="J41" s="43"/>
      <c r="K41" s="43"/>
      <c r="L41" s="43"/>
      <c r="M41" s="43"/>
      <c r="N41" s="43"/>
      <c r="O41" s="43"/>
      <c r="P41" s="43"/>
      <c r="Q41" s="43"/>
      <c r="R41" s="43"/>
      <c r="S41" s="43"/>
      <c r="T41" s="43"/>
      <c r="U41" s="43"/>
      <c r="V41" s="43"/>
      <c r="W41" s="43"/>
      <c r="X41" s="43"/>
      <c r="Y41" s="43"/>
    </row>
    <row r="42">
      <c r="A42" s="138"/>
      <c r="B42" s="49"/>
      <c r="C42" s="147" t="s">
        <v>216</v>
      </c>
      <c r="D42" s="145">
        <f>'Expenses 2022'!E40</f>
        <v>748972</v>
      </c>
      <c r="E42" s="164">
        <f t="shared" si="1"/>
        <v>0.2220756817</v>
      </c>
      <c r="F42" s="43"/>
      <c r="G42" s="43"/>
      <c r="H42" s="43"/>
      <c r="I42" s="43"/>
      <c r="J42" s="43"/>
      <c r="K42" s="43"/>
      <c r="L42" s="43"/>
      <c r="M42" s="43"/>
      <c r="N42" s="43"/>
      <c r="O42" s="43"/>
      <c r="P42" s="43"/>
      <c r="Q42" s="43"/>
      <c r="R42" s="43"/>
      <c r="S42" s="43"/>
      <c r="T42" s="43"/>
      <c r="U42" s="43"/>
      <c r="V42" s="43"/>
      <c r="W42" s="43"/>
      <c r="X42" s="43"/>
      <c r="Y42" s="43"/>
    </row>
    <row r="43">
      <c r="A43" s="138"/>
      <c r="B43" s="49"/>
      <c r="C43" s="147" t="s">
        <v>217</v>
      </c>
      <c r="D43" s="145">
        <f>'Expenses 2022'!F40</f>
        <v>588095</v>
      </c>
      <c r="E43" s="164">
        <f t="shared" si="1"/>
        <v>0.1743744733</v>
      </c>
      <c r="F43" s="43"/>
      <c r="G43" s="43"/>
      <c r="H43" s="43"/>
      <c r="I43" s="43"/>
      <c r="J43" s="43"/>
      <c r="K43" s="43"/>
      <c r="L43" s="43"/>
      <c r="M43" s="43"/>
      <c r="N43" s="43"/>
      <c r="O43" s="43"/>
      <c r="P43" s="43"/>
      <c r="Q43" s="43"/>
      <c r="R43" s="43"/>
      <c r="S43" s="43"/>
      <c r="T43" s="43"/>
      <c r="U43" s="43"/>
      <c r="V43" s="43"/>
      <c r="W43" s="43"/>
      <c r="X43" s="43"/>
      <c r="Y43" s="43"/>
    </row>
    <row r="44">
      <c r="A44" s="138"/>
      <c r="B44" s="49"/>
      <c r="C44" s="144" t="s">
        <v>181</v>
      </c>
      <c r="D44" s="145">
        <f>sum(D41:D43)</f>
        <v>3372598</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218</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219</v>
      </c>
      <c r="C47" s="144" t="s">
        <v>220</v>
      </c>
      <c r="D47" s="145">
        <f>'Revenues 2022'!F9</f>
        <v>3132919</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221</v>
      </c>
      <c r="D48" s="145">
        <f>'Expenses 2022'!F40</f>
        <v>588095</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222</v>
      </c>
      <c r="D49" s="165">
        <f>if(D48=0, "$0",D47/D48)</f>
        <v>5.327232845</v>
      </c>
      <c r="E49" s="149" t="s">
        <v>223</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224</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225</v>
      </c>
      <c r="C52" s="144" t="s">
        <v>226</v>
      </c>
      <c r="D52" s="145">
        <f>sum('Balance Sheet 2022'!E2:E10)</f>
        <v>1684743</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227</v>
      </c>
      <c r="D53" s="145">
        <f>sum('Balance Sheet 2022'!E19:E22)</f>
        <v>249834</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228</v>
      </c>
      <c r="D54" s="167">
        <f>D52/D53</f>
        <v>6.743449651</v>
      </c>
      <c r="E54" s="149" t="s">
        <v>229</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230</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231</v>
      </c>
      <c r="C57" s="144" t="s">
        <v>232</v>
      </c>
      <c r="D57" s="145">
        <f>sum('Balance Sheet 2022'!E25:E26)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233</v>
      </c>
      <c r="D58" s="145">
        <f>'Balance Sheet 2022'!E18</f>
        <v>1824746</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234</v>
      </c>
      <c r="D59" s="168">
        <f>D57/D58</f>
        <v>0</v>
      </c>
      <c r="E59" s="149" t="s">
        <v>235</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CA ENVIRONMENTAL VOTERS</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1939093.0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1939093</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517.0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236</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97</v>
      </c>
      <c r="D44" s="88"/>
      <c r="E44" s="88"/>
      <c r="F44" s="89">
        <f>sum(F16:F43)+F9</f>
        <v>1939610</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CA ENVIRONMENTAL VOTERS</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98</v>
      </c>
      <c r="D2" s="42" t="s">
        <v>99</v>
      </c>
      <c r="E2" s="42" t="s">
        <v>100</v>
      </c>
      <c r="F2" s="42" t="s">
        <v>101</v>
      </c>
      <c r="G2" s="43"/>
      <c r="H2" s="43"/>
      <c r="I2" s="43"/>
      <c r="J2" s="43"/>
      <c r="K2" s="43"/>
      <c r="L2" s="43"/>
      <c r="M2" s="43"/>
      <c r="N2" s="43"/>
      <c r="O2" s="43"/>
      <c r="P2" s="43"/>
      <c r="Q2" s="43"/>
      <c r="R2" s="43"/>
      <c r="S2" s="43"/>
      <c r="T2" s="43"/>
      <c r="U2" s="43"/>
      <c r="V2" s="43"/>
      <c r="W2" s="43"/>
      <c r="X2" s="43"/>
      <c r="Y2" s="43"/>
      <c r="Z2" s="43"/>
    </row>
    <row r="3">
      <c r="A3" s="80">
        <v>1.0</v>
      </c>
      <c r="B3" s="96" t="s">
        <v>102</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103</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104</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105</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106</v>
      </c>
      <c r="C7" s="98">
        <f t="shared" si="1"/>
        <v>81847</v>
      </c>
      <c r="D7" s="99">
        <v>65477.0</v>
      </c>
      <c r="E7" s="99">
        <v>8185.0</v>
      </c>
      <c r="F7" s="99">
        <v>8185.0</v>
      </c>
      <c r="G7" s="43"/>
      <c r="H7" s="43"/>
      <c r="I7" s="43"/>
      <c r="J7" s="43"/>
      <c r="K7" s="43"/>
      <c r="L7" s="43"/>
      <c r="M7" s="43"/>
      <c r="N7" s="43"/>
      <c r="O7" s="43"/>
      <c r="P7" s="43"/>
      <c r="Q7" s="43"/>
      <c r="R7" s="43"/>
      <c r="S7" s="43"/>
      <c r="T7" s="43"/>
      <c r="U7" s="43"/>
      <c r="V7" s="43"/>
      <c r="W7" s="43"/>
      <c r="X7" s="43"/>
      <c r="Y7" s="43"/>
      <c r="Z7" s="43"/>
    </row>
    <row r="8">
      <c r="A8" s="80">
        <v>6.0</v>
      </c>
      <c r="B8" s="96" t="s">
        <v>107</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108</v>
      </c>
      <c r="C9" s="98">
        <f t="shared" si="1"/>
        <v>826164</v>
      </c>
      <c r="D9" s="99">
        <v>364425.0</v>
      </c>
      <c r="E9" s="99">
        <v>232725.0</v>
      </c>
      <c r="F9" s="99">
        <v>229014.0</v>
      </c>
      <c r="G9" s="43"/>
      <c r="H9" s="43"/>
      <c r="I9" s="43"/>
      <c r="J9" s="43"/>
      <c r="K9" s="43"/>
      <c r="L9" s="43"/>
      <c r="M9" s="43"/>
      <c r="N9" s="43"/>
      <c r="O9" s="43"/>
      <c r="P9" s="43"/>
      <c r="Q9" s="43"/>
      <c r="R9" s="43"/>
      <c r="S9" s="43"/>
      <c r="T9" s="43"/>
      <c r="U9" s="43"/>
      <c r="V9" s="43"/>
      <c r="W9" s="43"/>
      <c r="X9" s="43"/>
      <c r="Y9" s="43"/>
      <c r="Z9" s="43"/>
    </row>
    <row r="10">
      <c r="A10" s="80">
        <v>8.0</v>
      </c>
      <c r="B10" s="96" t="s">
        <v>109</v>
      </c>
      <c r="C10" s="98">
        <f t="shared" si="1"/>
        <v>17637</v>
      </c>
      <c r="D10" s="99">
        <v>7187.0</v>
      </c>
      <c r="E10" s="99">
        <v>5446.0</v>
      </c>
      <c r="F10" s="99">
        <v>5004.0</v>
      </c>
      <c r="G10" s="43"/>
      <c r="H10" s="43"/>
      <c r="I10" s="43"/>
      <c r="J10" s="43"/>
      <c r="K10" s="43"/>
      <c r="L10" s="43"/>
      <c r="M10" s="43"/>
      <c r="N10" s="43"/>
      <c r="O10" s="43"/>
      <c r="P10" s="43"/>
      <c r="Q10" s="43"/>
      <c r="R10" s="43"/>
      <c r="S10" s="43"/>
      <c r="T10" s="43"/>
      <c r="U10" s="43"/>
      <c r="V10" s="43"/>
      <c r="W10" s="43"/>
      <c r="X10" s="43"/>
      <c r="Y10" s="43"/>
      <c r="Z10" s="43"/>
    </row>
    <row r="11">
      <c r="A11" s="45">
        <v>9.0</v>
      </c>
      <c r="B11" s="46" t="s">
        <v>110</v>
      </c>
      <c r="C11" s="98">
        <f t="shared" si="1"/>
        <v>73817</v>
      </c>
      <c r="D11" s="99">
        <v>36391.0</v>
      </c>
      <c r="E11" s="99">
        <v>17648.0</v>
      </c>
      <c r="F11" s="99">
        <v>19778.0</v>
      </c>
      <c r="G11" s="43"/>
      <c r="H11" s="43"/>
      <c r="I11" s="43"/>
      <c r="J11" s="43"/>
      <c r="K11" s="43"/>
      <c r="L11" s="43"/>
      <c r="M11" s="43"/>
      <c r="N11" s="43"/>
      <c r="O11" s="43"/>
      <c r="P11" s="43"/>
      <c r="Q11" s="43"/>
      <c r="R11" s="43"/>
      <c r="S11" s="43"/>
      <c r="T11" s="43"/>
      <c r="U11" s="43"/>
      <c r="V11" s="43"/>
      <c r="W11" s="43"/>
      <c r="X11" s="43"/>
      <c r="Y11" s="43"/>
      <c r="Z11" s="43"/>
    </row>
    <row r="12">
      <c r="A12" s="45">
        <v>10.0</v>
      </c>
      <c r="B12" s="46" t="s">
        <v>111</v>
      </c>
      <c r="C12" s="98">
        <f t="shared" si="1"/>
        <v>71220</v>
      </c>
      <c r="D12" s="99">
        <v>34275.0</v>
      </c>
      <c r="E12" s="99">
        <v>17147.0</v>
      </c>
      <c r="F12" s="99">
        <v>19798.0</v>
      </c>
      <c r="G12" s="43"/>
      <c r="H12" s="43"/>
      <c r="I12" s="43"/>
      <c r="J12" s="43"/>
      <c r="K12" s="43"/>
      <c r="L12" s="43"/>
      <c r="M12" s="43"/>
      <c r="N12" s="43"/>
      <c r="O12" s="43"/>
      <c r="P12" s="43"/>
      <c r="Q12" s="43"/>
      <c r="R12" s="43"/>
      <c r="S12" s="43"/>
      <c r="T12" s="43"/>
      <c r="U12" s="43"/>
      <c r="V12" s="43"/>
      <c r="W12" s="43"/>
      <c r="X12" s="43"/>
      <c r="Y12" s="43"/>
      <c r="Z12" s="43"/>
    </row>
    <row r="13">
      <c r="A13" s="45">
        <v>11.0</v>
      </c>
      <c r="B13" s="46" t="s">
        <v>112</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113</v>
      </c>
      <c r="B14" s="46" t="s">
        <v>114</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115</v>
      </c>
      <c r="C15" s="98">
        <f t="shared" si="1"/>
        <v>6136</v>
      </c>
      <c r="D15" s="99">
        <v>6136.0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116</v>
      </c>
      <c r="C16" s="98">
        <f t="shared" si="1"/>
        <v>22091</v>
      </c>
      <c r="D16" s="99">
        <v>0.0</v>
      </c>
      <c r="E16" s="99">
        <v>22091.0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117</v>
      </c>
      <c r="C17" s="98">
        <f t="shared" si="1"/>
        <v>27500</v>
      </c>
      <c r="D17" s="99">
        <v>27500.0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118</v>
      </c>
      <c r="C18" s="98">
        <f t="shared" si="1"/>
        <v>3833</v>
      </c>
      <c r="D18" s="99">
        <v>0.0</v>
      </c>
      <c r="E18" s="99">
        <v>0.0</v>
      </c>
      <c r="F18" s="99">
        <v>3833.0</v>
      </c>
      <c r="G18" s="43"/>
      <c r="H18" s="43"/>
      <c r="I18" s="43"/>
      <c r="J18" s="43"/>
      <c r="K18" s="43"/>
      <c r="L18" s="43"/>
      <c r="M18" s="43"/>
      <c r="N18" s="43"/>
      <c r="O18" s="43"/>
      <c r="P18" s="43"/>
      <c r="Q18" s="43"/>
      <c r="R18" s="43"/>
      <c r="S18" s="43"/>
      <c r="T18" s="43"/>
      <c r="U18" s="43"/>
      <c r="V18" s="43"/>
      <c r="W18" s="43"/>
      <c r="X18" s="43"/>
      <c r="Y18" s="43"/>
      <c r="Z18" s="43"/>
    </row>
    <row r="19">
      <c r="A19" s="45" t="s">
        <v>56</v>
      </c>
      <c r="B19" s="46" t="s">
        <v>119</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120</v>
      </c>
      <c r="C20" s="98">
        <f t="shared" si="1"/>
        <v>174832</v>
      </c>
      <c r="D20" s="99">
        <v>127550.0</v>
      </c>
      <c r="E20" s="99">
        <v>11278.0</v>
      </c>
      <c r="F20" s="99">
        <v>36004.0</v>
      </c>
      <c r="G20" s="43"/>
      <c r="H20" s="43"/>
      <c r="I20" s="43"/>
      <c r="J20" s="43"/>
      <c r="K20" s="43"/>
      <c r="L20" s="43"/>
      <c r="M20" s="43"/>
      <c r="N20" s="43"/>
      <c r="O20" s="43"/>
      <c r="P20" s="43"/>
      <c r="Q20" s="43"/>
      <c r="R20" s="43"/>
      <c r="S20" s="43"/>
      <c r="T20" s="43"/>
      <c r="U20" s="43"/>
      <c r="V20" s="43"/>
      <c r="W20" s="43"/>
      <c r="X20" s="43"/>
      <c r="Y20" s="43"/>
      <c r="Z20" s="43"/>
    </row>
    <row r="21">
      <c r="A21" s="45">
        <v>12.0</v>
      </c>
      <c r="B21" s="46" t="s">
        <v>121</v>
      </c>
      <c r="C21" s="98">
        <f t="shared" si="1"/>
        <v>15856</v>
      </c>
      <c r="D21" s="99">
        <v>15579.0</v>
      </c>
      <c r="E21" s="99">
        <v>0.0</v>
      </c>
      <c r="F21" s="99">
        <v>277.0</v>
      </c>
      <c r="G21" s="43"/>
      <c r="H21" s="43"/>
      <c r="I21" s="43"/>
      <c r="J21" s="43"/>
      <c r="K21" s="43"/>
      <c r="L21" s="43"/>
      <c r="M21" s="43"/>
      <c r="N21" s="43"/>
      <c r="O21" s="43"/>
      <c r="P21" s="43"/>
      <c r="Q21" s="43"/>
      <c r="R21" s="43"/>
      <c r="S21" s="43"/>
      <c r="T21" s="43"/>
      <c r="U21" s="43"/>
      <c r="V21" s="43"/>
      <c r="W21" s="43"/>
      <c r="X21" s="43"/>
      <c r="Y21" s="43"/>
      <c r="Z21" s="43"/>
    </row>
    <row r="22">
      <c r="A22" s="45">
        <v>13.0</v>
      </c>
      <c r="B22" s="46" t="s">
        <v>122</v>
      </c>
      <c r="C22" s="98">
        <f t="shared" si="1"/>
        <v>71704</v>
      </c>
      <c r="D22" s="99">
        <v>34098.0</v>
      </c>
      <c r="E22" s="99">
        <v>30840.0</v>
      </c>
      <c r="F22" s="99">
        <v>6766.0</v>
      </c>
      <c r="G22" s="43"/>
      <c r="H22" s="43"/>
      <c r="I22" s="43"/>
      <c r="J22" s="43"/>
      <c r="K22" s="43"/>
      <c r="L22" s="43"/>
      <c r="M22" s="43"/>
      <c r="N22" s="43"/>
      <c r="O22" s="43"/>
      <c r="P22" s="43"/>
      <c r="Q22" s="43"/>
      <c r="R22" s="43"/>
      <c r="S22" s="43"/>
      <c r="T22" s="43"/>
      <c r="U22" s="43"/>
      <c r="V22" s="43"/>
      <c r="W22" s="43"/>
      <c r="X22" s="43"/>
      <c r="Y22" s="43"/>
      <c r="Z22" s="43"/>
    </row>
    <row r="23">
      <c r="A23" s="45">
        <v>14.0</v>
      </c>
      <c r="B23" s="46" t="s">
        <v>123</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124</v>
      </c>
      <c r="C25" s="98">
        <f t="shared" si="1"/>
        <v>69108</v>
      </c>
      <c r="D25" s="99">
        <v>36451.0</v>
      </c>
      <c r="E25" s="99">
        <v>15439.0</v>
      </c>
      <c r="F25" s="99">
        <v>17218.0</v>
      </c>
      <c r="G25" s="43"/>
      <c r="H25" s="43"/>
      <c r="I25" s="43"/>
      <c r="J25" s="43"/>
      <c r="K25" s="43"/>
      <c r="L25" s="43"/>
      <c r="M25" s="43"/>
      <c r="N25" s="43"/>
      <c r="O25" s="43"/>
      <c r="P25" s="43"/>
      <c r="Q25" s="43"/>
      <c r="R25" s="43"/>
      <c r="S25" s="43"/>
      <c r="T25" s="43"/>
      <c r="U25" s="43"/>
      <c r="V25" s="43"/>
      <c r="W25" s="43"/>
      <c r="X25" s="43"/>
      <c r="Y25" s="43"/>
      <c r="Z25" s="43"/>
    </row>
    <row r="26">
      <c r="A26" s="45">
        <v>17.0</v>
      </c>
      <c r="B26" s="46" t="s">
        <v>125</v>
      </c>
      <c r="C26" s="98">
        <f t="shared" si="1"/>
        <v>30934</v>
      </c>
      <c r="D26" s="99">
        <v>24147.0</v>
      </c>
      <c r="E26" s="99">
        <v>1938.0</v>
      </c>
      <c r="F26" s="99">
        <v>4849.0</v>
      </c>
      <c r="G26" s="43"/>
      <c r="H26" s="43"/>
      <c r="I26" s="43"/>
      <c r="J26" s="43"/>
      <c r="K26" s="43"/>
      <c r="L26" s="43"/>
      <c r="M26" s="43"/>
      <c r="N26" s="43"/>
      <c r="O26" s="43"/>
      <c r="P26" s="43"/>
      <c r="Q26" s="43"/>
      <c r="R26" s="43"/>
      <c r="S26" s="43"/>
      <c r="T26" s="43"/>
      <c r="U26" s="43"/>
      <c r="V26" s="43"/>
      <c r="W26" s="43"/>
      <c r="X26" s="43"/>
      <c r="Y26" s="43"/>
      <c r="Z26" s="43"/>
    </row>
    <row r="27">
      <c r="A27" s="80">
        <v>18.0</v>
      </c>
      <c r="B27" s="96" t="s">
        <v>126</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127</v>
      </c>
      <c r="C28" s="98">
        <f t="shared" si="1"/>
        <v>25272</v>
      </c>
      <c r="D28" s="99">
        <v>10866.0</v>
      </c>
      <c r="E28" s="99">
        <v>6662.0</v>
      </c>
      <c r="F28" s="99">
        <v>7744.0</v>
      </c>
      <c r="G28" s="43"/>
      <c r="H28" s="43"/>
      <c r="I28" s="43"/>
      <c r="J28" s="43"/>
      <c r="K28" s="43"/>
      <c r="L28" s="43"/>
      <c r="M28" s="43"/>
      <c r="N28" s="43"/>
      <c r="O28" s="43"/>
      <c r="P28" s="43"/>
      <c r="Q28" s="43"/>
      <c r="R28" s="43"/>
      <c r="S28" s="43"/>
      <c r="T28" s="43"/>
      <c r="U28" s="43"/>
      <c r="V28" s="43"/>
      <c r="W28" s="43"/>
      <c r="X28" s="43"/>
      <c r="Y28" s="43"/>
      <c r="Z28" s="43"/>
    </row>
    <row r="29">
      <c r="A29" s="45">
        <v>20.0</v>
      </c>
      <c r="B29" s="46" t="s">
        <v>128</v>
      </c>
      <c r="C29" s="98">
        <f t="shared" si="1"/>
        <v>4487</v>
      </c>
      <c r="D29" s="99">
        <v>0.0</v>
      </c>
      <c r="E29" s="99">
        <v>4487.0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129</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130</v>
      </c>
      <c r="C31" s="98">
        <f t="shared" si="1"/>
        <v>0</v>
      </c>
      <c r="D31" s="99">
        <v>0.0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131</v>
      </c>
      <c r="C32" s="98">
        <f t="shared" si="1"/>
        <v>15778</v>
      </c>
      <c r="D32" s="99">
        <v>8255.0</v>
      </c>
      <c r="E32" s="99">
        <v>3741.0</v>
      </c>
      <c r="F32" s="99">
        <v>3782.0</v>
      </c>
      <c r="G32" s="43"/>
      <c r="H32" s="43"/>
      <c r="I32" s="43"/>
      <c r="J32" s="43"/>
      <c r="K32" s="43"/>
      <c r="L32" s="43"/>
      <c r="M32" s="43"/>
      <c r="N32" s="43"/>
      <c r="O32" s="43"/>
      <c r="P32" s="43"/>
      <c r="Q32" s="43"/>
      <c r="R32" s="43"/>
      <c r="S32" s="43"/>
      <c r="T32" s="43"/>
      <c r="U32" s="43"/>
      <c r="V32" s="43"/>
      <c r="W32" s="43"/>
      <c r="X32" s="43"/>
      <c r="Y32" s="43"/>
      <c r="Z32" s="43"/>
    </row>
    <row r="33">
      <c r="A33" s="45">
        <v>24.0</v>
      </c>
      <c r="B33" s="46" t="s">
        <v>132</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113</v>
      </c>
      <c r="B34" s="46" t="s">
        <v>237</v>
      </c>
      <c r="C34" s="98">
        <f t="shared" si="1"/>
        <v>105086</v>
      </c>
      <c r="D34" s="99">
        <v>105086.0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238</v>
      </c>
      <c r="C35" s="98">
        <f t="shared" si="1"/>
        <v>22576</v>
      </c>
      <c r="D35" s="99">
        <v>14899.0</v>
      </c>
      <c r="E35" s="99">
        <v>423.0</v>
      </c>
      <c r="F35" s="99">
        <v>7254.0</v>
      </c>
      <c r="G35" s="43"/>
      <c r="H35" s="43"/>
      <c r="I35" s="43"/>
      <c r="J35" s="43"/>
      <c r="K35" s="43"/>
      <c r="L35" s="43"/>
      <c r="M35" s="43"/>
      <c r="N35" s="43"/>
      <c r="O35" s="43"/>
      <c r="P35" s="43"/>
      <c r="Q35" s="43"/>
      <c r="R35" s="43"/>
      <c r="S35" s="43"/>
      <c r="T35" s="43"/>
      <c r="U35" s="43"/>
      <c r="V35" s="43"/>
      <c r="W35" s="43"/>
      <c r="X35" s="43"/>
      <c r="Y35" s="43"/>
      <c r="Z35" s="43"/>
    </row>
    <row r="36">
      <c r="A36" s="45" t="s">
        <v>50</v>
      </c>
      <c r="B36" s="102" t="s">
        <v>239</v>
      </c>
      <c r="C36" s="98">
        <f t="shared" si="1"/>
        <v>18595</v>
      </c>
      <c r="D36" s="99">
        <v>0.0</v>
      </c>
      <c r="E36" s="99">
        <v>33.0</v>
      </c>
      <c r="F36" s="99">
        <v>18562.0</v>
      </c>
      <c r="G36" s="43"/>
      <c r="H36" s="43"/>
      <c r="I36" s="43"/>
      <c r="J36" s="43"/>
      <c r="K36" s="43"/>
      <c r="L36" s="43"/>
      <c r="M36" s="43"/>
      <c r="N36" s="43"/>
      <c r="O36" s="43"/>
      <c r="P36" s="43"/>
      <c r="Q36" s="43"/>
      <c r="R36" s="43"/>
      <c r="S36" s="43"/>
      <c r="T36" s="43"/>
      <c r="U36" s="43"/>
      <c r="V36" s="43"/>
      <c r="W36" s="43"/>
      <c r="X36" s="43"/>
      <c r="Y36" s="43"/>
      <c r="Z36" s="43"/>
    </row>
    <row r="37">
      <c r="A37" s="45" t="s">
        <v>52</v>
      </c>
      <c r="B37" s="102" t="s">
        <v>240</v>
      </c>
      <c r="C37" s="98">
        <f t="shared" si="1"/>
        <v>2360</v>
      </c>
      <c r="D37" s="99">
        <v>255.0</v>
      </c>
      <c r="E37" s="99">
        <v>1959.0</v>
      </c>
      <c r="F37" s="99">
        <v>146.0</v>
      </c>
      <c r="G37" s="43"/>
      <c r="H37" s="43"/>
      <c r="I37" s="43"/>
      <c r="J37" s="43"/>
      <c r="K37" s="43"/>
      <c r="L37" s="43"/>
      <c r="M37" s="43"/>
      <c r="N37" s="43"/>
      <c r="O37" s="43"/>
      <c r="P37" s="43"/>
      <c r="Q37" s="43"/>
      <c r="R37" s="43"/>
      <c r="S37" s="43"/>
      <c r="T37" s="43"/>
      <c r="U37" s="43"/>
      <c r="V37" s="43"/>
      <c r="W37" s="43"/>
      <c r="X37" s="43"/>
      <c r="Y37" s="43"/>
      <c r="Z37" s="43"/>
    </row>
    <row r="38">
      <c r="A38" s="45" t="s">
        <v>54</v>
      </c>
      <c r="B38" s="46" t="s">
        <v>136</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137</v>
      </c>
      <c r="C40" s="103">
        <f t="shared" ref="C40:F40" si="2">sum(C3:C39)</f>
        <v>1686833</v>
      </c>
      <c r="D40" s="103">
        <f t="shared" si="2"/>
        <v>918577</v>
      </c>
      <c r="E40" s="103">
        <f t="shared" si="2"/>
        <v>380042</v>
      </c>
      <c r="F40" s="103">
        <f t="shared" si="2"/>
        <v>388214</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CA ENVIRONMENTAL VOTERS</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138</v>
      </c>
      <c r="B2" s="45">
        <v>1.0</v>
      </c>
      <c r="C2" s="46" t="s">
        <v>139</v>
      </c>
      <c r="D2" s="110"/>
      <c r="E2" s="111">
        <v>1006014.0</v>
      </c>
      <c r="F2" s="43"/>
      <c r="G2" s="43"/>
      <c r="H2" s="43"/>
      <c r="I2" s="43"/>
      <c r="J2" s="43"/>
      <c r="K2" s="43"/>
      <c r="L2" s="43"/>
      <c r="M2" s="43"/>
      <c r="N2" s="43"/>
      <c r="O2" s="43"/>
      <c r="P2" s="43"/>
      <c r="Q2" s="43"/>
      <c r="R2" s="43"/>
      <c r="S2" s="43"/>
      <c r="T2" s="43"/>
      <c r="U2" s="43"/>
      <c r="V2" s="43"/>
      <c r="W2" s="43"/>
      <c r="X2" s="43"/>
      <c r="Y2" s="43"/>
      <c r="Z2" s="43"/>
    </row>
    <row r="3">
      <c r="A3" s="49"/>
      <c r="B3" s="45">
        <v>2.0</v>
      </c>
      <c r="C3" s="46" t="s">
        <v>140</v>
      </c>
      <c r="D3" s="112"/>
      <c r="E3" s="111">
        <v>2510.0</v>
      </c>
      <c r="F3" s="43"/>
      <c r="G3" s="43"/>
      <c r="H3" s="43"/>
      <c r="I3" s="43"/>
      <c r="J3" s="43"/>
      <c r="K3" s="43"/>
      <c r="L3" s="43"/>
      <c r="M3" s="43"/>
      <c r="N3" s="43"/>
      <c r="O3" s="43"/>
      <c r="P3" s="43"/>
      <c r="Q3" s="43"/>
      <c r="R3" s="43"/>
      <c r="S3" s="43"/>
      <c r="T3" s="43"/>
      <c r="U3" s="43"/>
      <c r="V3" s="43"/>
      <c r="W3" s="43"/>
      <c r="X3" s="43"/>
      <c r="Y3" s="43"/>
      <c r="Z3" s="43"/>
    </row>
    <row r="4">
      <c r="A4" s="49"/>
      <c r="B4" s="45">
        <v>3.0</v>
      </c>
      <c r="C4" s="46" t="s">
        <v>141</v>
      </c>
      <c r="D4" s="110"/>
      <c r="E4" s="111">
        <v>491276.0</v>
      </c>
      <c r="F4" s="43"/>
      <c r="G4" s="43"/>
      <c r="H4" s="43"/>
      <c r="I4" s="43"/>
      <c r="J4" s="43"/>
      <c r="K4" s="43"/>
      <c r="L4" s="43"/>
      <c r="M4" s="43"/>
      <c r="N4" s="43"/>
      <c r="O4" s="43"/>
      <c r="P4" s="43"/>
      <c r="Q4" s="43"/>
      <c r="R4" s="43"/>
      <c r="S4" s="43"/>
      <c r="T4" s="43"/>
      <c r="U4" s="43"/>
      <c r="V4" s="43"/>
      <c r="W4" s="43"/>
      <c r="X4" s="43"/>
      <c r="Y4" s="43"/>
      <c r="Z4" s="43"/>
    </row>
    <row r="5">
      <c r="A5" s="49"/>
      <c r="B5" s="45">
        <v>4.0</v>
      </c>
      <c r="C5" s="46" t="s">
        <v>142</v>
      </c>
      <c r="D5" s="112"/>
      <c r="E5" s="111">
        <v>128157.0</v>
      </c>
      <c r="F5" s="43"/>
      <c r="G5" s="43"/>
      <c r="H5" s="43"/>
      <c r="I5" s="43"/>
      <c r="J5" s="43"/>
      <c r="K5" s="43"/>
      <c r="L5" s="43"/>
      <c r="M5" s="43"/>
      <c r="N5" s="43"/>
      <c r="O5" s="43"/>
      <c r="P5" s="43"/>
      <c r="Q5" s="43"/>
      <c r="R5" s="43"/>
      <c r="S5" s="43"/>
      <c r="T5" s="43"/>
      <c r="U5" s="43"/>
      <c r="V5" s="43"/>
      <c r="W5" s="43"/>
      <c r="X5" s="43"/>
      <c r="Y5" s="43"/>
      <c r="Z5" s="43"/>
    </row>
    <row r="6">
      <c r="A6" s="49"/>
      <c r="B6" s="45">
        <v>5.0</v>
      </c>
      <c r="C6" s="51" t="s">
        <v>143</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144</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145</v>
      </c>
      <c r="D8" s="112"/>
      <c r="E8" s="111">
        <v>253630.0</v>
      </c>
      <c r="F8" s="43"/>
      <c r="G8" s="43"/>
      <c r="H8" s="43"/>
      <c r="I8" s="43"/>
      <c r="J8" s="43"/>
      <c r="K8" s="43"/>
      <c r="L8" s="43"/>
      <c r="M8" s="43"/>
      <c r="N8" s="43"/>
      <c r="O8" s="43"/>
      <c r="P8" s="43"/>
      <c r="Q8" s="43"/>
      <c r="R8" s="43"/>
      <c r="S8" s="43"/>
      <c r="T8" s="43"/>
      <c r="U8" s="43"/>
      <c r="V8" s="43"/>
      <c r="W8" s="43"/>
      <c r="X8" s="43"/>
      <c r="Y8" s="43"/>
      <c r="Z8" s="43"/>
    </row>
    <row r="9">
      <c r="A9" s="49"/>
      <c r="B9" s="45">
        <v>8.0</v>
      </c>
      <c r="C9" s="46" t="s">
        <v>146</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147</v>
      </c>
      <c r="D10" s="110"/>
      <c r="E10" s="111">
        <v>42999.0</v>
      </c>
      <c r="F10" s="43"/>
      <c r="G10" s="43"/>
      <c r="H10" s="43"/>
      <c r="I10" s="43"/>
      <c r="J10" s="43"/>
      <c r="K10" s="43"/>
      <c r="L10" s="43"/>
      <c r="M10" s="43"/>
      <c r="N10" s="43"/>
      <c r="O10" s="43"/>
      <c r="P10" s="43"/>
      <c r="Q10" s="43"/>
      <c r="R10" s="43"/>
      <c r="S10" s="43"/>
      <c r="T10" s="43"/>
      <c r="U10" s="43"/>
      <c r="V10" s="43"/>
      <c r="W10" s="43"/>
      <c r="X10" s="43"/>
      <c r="Y10" s="43"/>
      <c r="Z10" s="43"/>
    </row>
    <row r="11">
      <c r="A11" s="49"/>
      <c r="B11" s="45" t="s">
        <v>148</v>
      </c>
      <c r="C11" s="46" t="s">
        <v>149</v>
      </c>
      <c r="D11" s="111">
        <v>214376.0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150</v>
      </c>
      <c r="C12" s="46" t="s">
        <v>151</v>
      </c>
      <c r="D12" s="111">
        <v>214376.0</v>
      </c>
      <c r="E12" s="108">
        <f>D11-D12</f>
        <v>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152</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153</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154</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155</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156</v>
      </c>
      <c r="D17" s="112"/>
      <c r="E17" s="111">
        <v>204356.0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157</v>
      </c>
      <c r="D18" s="113"/>
      <c r="E18" s="114">
        <f>sum(E2:E17)</f>
        <v>2128942</v>
      </c>
      <c r="F18" s="43"/>
      <c r="G18" s="43"/>
      <c r="H18" s="43"/>
      <c r="I18" s="43"/>
      <c r="J18" s="43"/>
      <c r="K18" s="43"/>
      <c r="L18" s="43"/>
      <c r="M18" s="43"/>
      <c r="N18" s="43"/>
      <c r="O18" s="43"/>
      <c r="P18" s="43"/>
      <c r="Q18" s="43"/>
      <c r="R18" s="43"/>
      <c r="S18" s="43"/>
      <c r="T18" s="43"/>
      <c r="U18" s="43"/>
      <c r="V18" s="43"/>
      <c r="W18" s="43"/>
      <c r="X18" s="43"/>
      <c r="Y18" s="43"/>
      <c r="Z18" s="43"/>
    </row>
    <row r="19">
      <c r="A19" s="44" t="s">
        <v>158</v>
      </c>
      <c r="B19" s="115">
        <v>17.0</v>
      </c>
      <c r="C19" s="116" t="s">
        <v>159</v>
      </c>
      <c r="D19" s="117"/>
      <c r="E19" s="111">
        <v>245203.0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160</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161</v>
      </c>
      <c r="D21" s="117"/>
      <c r="E21" s="111">
        <v>870.0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162</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163</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164</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165</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166</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167</v>
      </c>
      <c r="D27" s="117"/>
      <c r="E27" s="118">
        <v>342415.0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168</v>
      </c>
      <c r="D28" s="125"/>
      <c r="E28" s="126">
        <f>sum(E19:E27)</f>
        <v>588488</v>
      </c>
      <c r="F28" s="43"/>
      <c r="G28" s="43"/>
      <c r="H28" s="43"/>
      <c r="I28" s="43"/>
      <c r="J28" s="43"/>
      <c r="K28" s="43"/>
      <c r="L28" s="43"/>
      <c r="M28" s="43"/>
      <c r="N28" s="43"/>
      <c r="O28" s="43"/>
      <c r="P28" s="43"/>
      <c r="Q28" s="43"/>
      <c r="R28" s="43"/>
      <c r="S28" s="43"/>
      <c r="T28" s="43"/>
      <c r="U28" s="43"/>
      <c r="V28" s="43"/>
      <c r="W28" s="43"/>
      <c r="X28" s="43"/>
      <c r="Y28" s="43"/>
      <c r="Z28" s="43"/>
    </row>
    <row r="29">
      <c r="A29" s="65" t="s">
        <v>169</v>
      </c>
      <c r="B29" s="127"/>
      <c r="C29" s="128" t="s">
        <v>170</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171</v>
      </c>
      <c r="D30" s="117"/>
      <c r="E30" s="111">
        <v>867263.0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172</v>
      </c>
      <c r="D31" s="117"/>
      <c r="E31" s="111">
        <v>673191.0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173</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174</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175</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176</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177</v>
      </c>
      <c r="D36" s="131"/>
      <c r="E36" s="126">
        <f>sum(E30:E35)</f>
        <v>1540454</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178</v>
      </c>
      <c r="D37" s="135"/>
      <c r="E37" s="136">
        <f>E36+E28</f>
        <v>2128942</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