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<sst xmlns="http://schemas.openxmlformats.org/spreadsheetml/2006/main" count="857" uniqueCount="246">
  <si>
    <t>FUTURE CAUCUS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</si>
  <si>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</si>
  <si>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</si>
  <si>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</si>
  <si>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</si>
  <si>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</si>
  <si>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</si>
  <si>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</si>
  <si>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</si>
  <si>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</si>
  <si>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</si>
  <si>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</si>
  <si>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</si>
  <si>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</si>
  <si>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</si>
  <si>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</si>
  <si>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</si>
  <si>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</si>
  <si>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</si>
  <si>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</si>
  <si>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</si>
  <si>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</si>
  <si>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</si>
  <si>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</si>
  <si>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</si>
  <si>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</si>
  <si>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</si>
  <si>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</si>
  <si>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</si>
  <si>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</si>
  <si>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</si>
  <si>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</si>
  <si>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</si>
  <si>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</si>
  <si>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</si>
  <si>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</si>
  <si>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</si>
  <si>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</si>
  <si>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</si>
  <si>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</si>
  <si>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</si>
  <si>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</si>
  <si>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</si>
  <si>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</si>
  <si>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</si>
  <si>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</si>
  <si>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</si>
  <si>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</si>
  <si>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</si>
  <si>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</si>
  <si>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</si>
  <si>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</si>
  <si>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</si>
  <si>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</si>
  <si>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</si>
  <si>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</si>
  <si>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</si>
  <si>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</si>
  <si>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</si>
  <si>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</si>
  <si>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</si>
  <si>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</si>
  <si>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</si>
  <si>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</si>
  <si>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</si>
  <si>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</si>
  <si>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</si>
  <si>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</si>
  <si>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</si>
  <si>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</si>
  <si>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</si>
  <si>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</si>
  <si>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</si>
  <si>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</si>
  <si>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</si>
  <si>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</si>
  <si>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</si>
  <si>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</si>
  <si>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</si>
  <si>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</si>
  <si>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</si>
  <si>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</si>
  <si>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</si>
  <si>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</si>
  <si>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</si>
  <si>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</si>
  <si>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</si>
  <si>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</si>
  <si>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</si>
  <si>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</si>
  <si>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</si>
  <si>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</si>
  <si>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</si>
  <si>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</si>
  <si>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</si>
  <si>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</si>
  <si>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Forgiveness of Paycheck Protection</t>
  </si>
  <si>
    <t>Program loan principal and interest</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</si>
  <si>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</si>
  <si>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</si>
  <si>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</si>
  <si>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</si>
  <si>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</si>
  <si>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</si>
  <si>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</si>
  <si>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</si>
  <si>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</si>
  <si>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</si>
  <si>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</si>
  <si>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</si>
  <si>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</si>
  <si>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</si>
  <si>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</si>
  <si>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</si>
  <si>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</si>
  <si>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</si>
  <si>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</si>
  <si>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</si>
  <si>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</si>
  <si>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</si>
  <si>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</si>
  <si>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</si>
  <si>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</si>
  <si>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</si>
  <si>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</si>
  <si>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</si>
  <si>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</si>
  <si>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</si>
  <si>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</si>
  <si>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</si>
  <si>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</si>
  <si>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</si>
  <si>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</si>
  <si>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</si>
  <si>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</si>
  <si>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</si>
  <si>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</si>
  <si>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</si>
  <si>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</si>
  <si>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</si>
  <si>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</si>
  <si>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</si>
  <si>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</si>
  <si>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</si>
  <si>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</si>
  <si>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</si>
  <si>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</si>
  <si>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</si>
  <si>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</si>
  <si>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</si>
  <si>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</si>
  <si>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</si>
  <si>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</si>
  <si>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</si>
  <si>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</si>
  <si>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</si>
  <si>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</si>
  <si>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</si>
  <si>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</si>
  <si>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</si>
  <si>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</si>
  <si>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</si>
  <si>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</si>
  <si>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</si>
  <si>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</si>
  <si>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</si>
  <si>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</si>
  <si>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</si>
  <si>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</si>
  <si>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</si>
  <si>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</si>
  <si>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</si>
  <si>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</si>
  <si>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</si>
  <si>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</si>
  <si>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</si>
  <si>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</si>
  <si>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</si>
  <si>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</si>
  <si>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</si>
  <si>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</si>
  <si>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</si>
  <si>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</si>
  <si>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</si>
  <si>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</si>
  <si>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</si>
  <si>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</si>
  <si>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</si>
  <si>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</si>
  <si>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</si>
  <si>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</si>
  <si>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</si>
  <si>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</si>
  <si>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</si>
  <si>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</si>
  <si>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</si>
  <si>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</si>
  <si>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</si>
  <si>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</si>
  <si>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</si>
  <si>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</si>
  <si>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</si>
  <si>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</si>
  <si>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</si>
  <si>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</si>
  <si>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</si>
  <si>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</si>
  <si>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</si>
  <si>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</si>
  <si>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</si>
  <si>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</si>
  <si>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</si>
  <si>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</si>
  <si>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</si>
  <si>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</si>
  <si>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</si>
  <si>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</si>
  <si>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</si>
  <si>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</si>
  <si>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</si>
  <si>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</si>
  <si>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</si>
  <si>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</si>
  <si>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</si>
  <si>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</si>
  <si>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</si>
  <si>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</si>
  <si>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</si>
  <si>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</si>
  <si>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</si>
  <si>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</si>
  <si>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</si>
  <si>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</si>
  <si>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</si>
  <si>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</si>
  <si>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</si>
  <si>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</si>
  <si>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Event tickets</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</si>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</sst>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FUTURE CAUCUS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2022'!C40</f>
        <v>1685715</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2022'!C31</f>
        <v>2464</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1683251</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140270.9167</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2022'!E2+'Balance Sheet 2022'!E3</f>
        <v>942449</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6.718776938</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2022'!E30</f>
        <v>3219886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2022'!C40</f>
        <v>1685715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140476.25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22.92121266</v>
      </c>
      <c r="E14" s="150" t="s">
        <v>185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2022'!E13:E15)</f>
        <v>2655633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2022'!C40</f>
        <v>1685715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140476.25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18.90449809</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25.62327503</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2022'!E2:E7,'Revenues 2022'!F10:F15)</f>
        <v>1807389</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2022'!F44</f>
        <v>1848389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0.977818522</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2022'!C7:C9)</f>
        <v>972069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2022'!C10:C12)</f>
        <v>182324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1154393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2022'!C40</f>
        <v>1685715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0.6848091166</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2022'!C10:C11)</f>
        <v>100362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2022'!C7:C9)</f>
        <v>972069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0.1032457572</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236</v>
      </c>
      <c r="D41" s="75">
        <f>'Expenses 2022'!D40</f>
        <v>1195331</v>
      </c>
      <c r="E41" s="165">
        <f t="shared" ref="E41:E44" si="1">D41/$D$44</f>
        <v>0.7090943606</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2022'!E40</f>
        <v>139346</v>
      </c>
      <c r="E42" s="165">
        <f t="shared" si="1"/>
        <v>0.08266284633</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2022'!F40</f>
        <v>351038</v>
      </c>
      <c r="E43" s="165">
        <f t="shared" si="1"/>
        <v>0.2082427931</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1685715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2022'!F9</f>
        <v>1807389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2022'!F40</f>
        <v>351038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if(D48=0, "$0",D47/D48)</f>
        <v>5.148699001</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2022'!E2:E10)</f>
        <v>967543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2022'!E19:E22)</f>
        <v>35657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27.1347281</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2022'!E18</f>
        <v>3629622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FUTURE CAUCUS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3356401.0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3356401</v>
      </c>
      <c r="G9" s="58"/>
      <c r="H9" s="58"/>
      <c r="I9" s="58"/>
      <c r="J9" s="58"/>
      <c r="K9" s="58"/>
      <c r="L9" s="58"/>
      <c r="M9" s="58"/>
      <c r="N9" s="58"/>
      <c r="O9" s="58"/>
      <c r="P9" s="58"/>
      <c r="Q9" s="58"/>
      <c r="R9" s="58"/>
      <c r="S9" s="58"/>
      <c r="T9" s="58"/>
      <c r="U9" s="58"/>
      <c r="V9" s="58"/>
      <c r="W9" s="58"/>
      <c r="X9" s="58"/>
      <c r="Y9" s="58"/>
      <c r="Z9" s="58"/>
    </row>
    <row r="10">
      <c r="A10" s="44" t="s">
        <v>62</v>
      </c>
      <c r="B10" s="59" t="s">
        <v>63</v>
      </c>
      <c r="C10" s="60" t="s">
        <v>237</v>
      </c>
      <c r="D10" s="15"/>
      <c r="E10" s="15"/>
      <c r="F10" s="48">
        <v>1250.0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1250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115645.0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3473296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FUTURE CAUCUS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1226742</v>
      </c>
      <c r="D9" s="99">
        <v>942539.0</v>
      </c>
      <c r="E9" s="99">
        <v>116228.0</v>
      </c>
      <c r="F9" s="99">
        <v>167975.0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112730</v>
      </c>
      <c r="D11" s="99">
        <v>85238.0</v>
      </c>
      <c r="E11" s="99">
        <v>11150.0</v>
      </c>
      <c r="F11" s="99">
        <v>16342.0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97881</v>
      </c>
      <c r="D12" s="99">
        <v>75243.0</v>
      </c>
      <c r="E12" s="99">
        <v>9370.0</v>
      </c>
      <c r="F12" s="99">
        <v>13268.0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23481</v>
      </c>
      <c r="D16" s="99">
        <v>0.0</v>
      </c>
      <c r="E16" s="99">
        <v>23481.0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315592</v>
      </c>
      <c r="D20" s="99">
        <v>313405.0</v>
      </c>
      <c r="E20" s="99">
        <v>953.0</v>
      </c>
      <c r="F20" s="99">
        <v>1234.0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130545</v>
      </c>
      <c r="D21" s="99">
        <v>102763.0</v>
      </c>
      <c r="E21" s="99">
        <v>11730.0</v>
      </c>
      <c r="F21" s="99">
        <v>16052.0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52941</v>
      </c>
      <c r="D22" s="99">
        <v>46769.0</v>
      </c>
      <c r="E22" s="99">
        <v>2682.0</v>
      </c>
      <c r="F22" s="99">
        <v>3490.0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74367</v>
      </c>
      <c r="D23" s="99">
        <v>55052.0</v>
      </c>
      <c r="E23" s="99">
        <v>4398.0</v>
      </c>
      <c r="F23" s="99">
        <v>14917.0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76698</v>
      </c>
      <c r="D25" s="99">
        <v>59505.0</v>
      </c>
      <c r="E25" s="99">
        <v>7495.0</v>
      </c>
      <c r="F25" s="99">
        <v>9698.0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174036</v>
      </c>
      <c r="D26" s="99">
        <v>161824.0</v>
      </c>
      <c r="E26" s="99">
        <v>2360.0</v>
      </c>
      <c r="F26" s="99">
        <v>9852.0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133523</v>
      </c>
      <c r="D28" s="99">
        <v>127294.0</v>
      </c>
      <c r="E28" s="99">
        <v>1000.0</v>
      </c>
      <c r="F28" s="99">
        <v>5229.0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3807</v>
      </c>
      <c r="D31" s="99">
        <v>0.0</v>
      </c>
      <c r="E31" s="99">
        <v>3807.0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4031</v>
      </c>
      <c r="D32" s="99">
        <v>3127.0</v>
      </c>
      <c r="E32" s="99">
        <v>394.0</v>
      </c>
      <c r="F32" s="99">
        <v>510.0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2426374</v>
      </c>
      <c r="D40" s="104">
        <f t="shared" si="2"/>
        <v>1972759</v>
      </c>
      <c r="E40" s="104">
        <f t="shared" si="2"/>
        <v>195048</v>
      </c>
      <c r="F40" s="104">
        <f t="shared" si="2"/>
        <v>258567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FUTURE CAUCUS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1964322.0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1868298.0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140518.0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3390.0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25756.0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9679.0</v>
      </c>
      <c r="E12" s="109">
        <f>D11-D12</f>
        <v>16077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846232.0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4838837</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197950.0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197950</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3786208.0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854679.0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4640887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4838837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FUTURE CAUCUS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2023'!C40</f>
        <v>2426374</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2023'!C31</f>
        <v>3807</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2422567</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201880.5833</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2023'!E2+'Balance Sheet 2023'!E3</f>
        <v>3832620</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18.98458949</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2023'!E30</f>
        <v>3786208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2023'!C40</f>
        <v>2426374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202197.8333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18.72526494</v>
      </c>
      <c r="E14" s="150" t="s">
        <v>185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2023'!E13:E15)</f>
        <v>846232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2023'!C40</f>
        <v>2426374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202197.8333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4.185168486</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23.16975797</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2023'!E2:E7,'Revenues 2023'!F10:F15)</f>
        <v>3356401</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2023'!F44</f>
        <v>3473296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0.9663446479</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2023'!C7:C9)</f>
        <v>1226742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2023'!C10:C12)</f>
        <v>210611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1437353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2023'!C40</f>
        <v>2426374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0.5923872412</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2023'!C10:C11)</f>
        <v>112730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2023'!C7:C9)</f>
        <v>1226742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0.09189381304</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239</v>
      </c>
      <c r="D41" s="75">
        <f>'Expenses 2023'!D40</f>
        <v>1972759</v>
      </c>
      <c r="E41" s="165">
        <f t="shared" ref="E41:E44" si="1">D41/$D$44</f>
        <v>0.8130481945</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2023'!E40</f>
        <v>195048</v>
      </c>
      <c r="E42" s="165">
        <f t="shared" si="1"/>
        <v>0.08038661806</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2023'!F40</f>
        <v>258567</v>
      </c>
      <c r="E43" s="165">
        <f t="shared" si="1"/>
        <v>0.1065651874</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2426374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2023'!F9</f>
        <v>3356401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2023'!F40</f>
        <v>258567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if(D48=0, "$0",D47/D48)</f>
        <v>12.98077868</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2023'!E2:E10)</f>
        <v>3976528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2023'!E19:E22)</f>
        <v>197950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20.08854761</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2023'!E18</f>
        <v>4838837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FUTURE CAUCUS</v>
      </c>
      <c r="B1" s="2" t="s">
        <v>240</v>
      </c>
      <c r="C1" s="139"/>
      <c r="D1" s="139"/>
      <c r="E1" s="139"/>
      <c r="F1" s="140"/>
      <c r="G1" s="140"/>
      <c r="H1" s="140"/>
      <c r="I1" s="43"/>
      <c r="J1" s="43"/>
      <c r="K1" s="43"/>
      <c r="L1" s="43"/>
      <c r="M1" s="43"/>
      <c r="N1" s="43"/>
      <c r="O1" s="43"/>
      <c r="P1" s="43"/>
      <c r="Q1" s="43"/>
      <c r="R1" s="43"/>
      <c r="S1" s="43"/>
      <c r="T1" s="43"/>
      <c r="U1" s="43"/>
      <c r="V1" s="43"/>
      <c r="W1" s="43"/>
      <c r="X1" s="43"/>
      <c r="Y1" s="43"/>
    </row>
    <row r="2">
      <c r="A2" s="141" t="s">
        <v>178</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179</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241</v>
      </c>
      <c r="E4" s="45" t="s">
        <v>242</v>
      </c>
      <c r="F4" s="45" t="s">
        <v>243</v>
      </c>
      <c r="G4" s="59" t="s">
        <v>244</v>
      </c>
      <c r="H4" s="59"/>
      <c r="I4" s="43"/>
      <c r="J4" s="43"/>
      <c r="K4" s="43"/>
      <c r="L4" s="43"/>
      <c r="M4" s="43"/>
      <c r="N4" s="43"/>
      <c r="O4" s="43"/>
      <c r="P4" s="43"/>
      <c r="Q4" s="43"/>
      <c r="R4" s="43"/>
      <c r="S4" s="43"/>
      <c r="T4" s="43"/>
      <c r="U4" s="43"/>
      <c r="V4" s="43"/>
      <c r="W4" s="43"/>
      <c r="X4" s="43"/>
      <c r="Y4" s="43"/>
    </row>
    <row r="5">
      <c r="A5" s="139"/>
      <c r="B5" s="49"/>
      <c r="C5" s="148" t="s">
        <v>178</v>
      </c>
      <c r="D5" s="177">
        <f>'Ratios 2021'!D8</f>
        <v>5.512874949</v>
      </c>
      <c r="E5" s="177">
        <f>'Ratios 2022'!D8</f>
        <v>6.718776938</v>
      </c>
      <c r="F5" s="177">
        <f>'Ratios 2023'!D8</f>
        <v>18.98458949</v>
      </c>
      <c r="G5" s="177">
        <f>average(D5:F5)</f>
        <v>10.40541379</v>
      </c>
      <c r="H5" s="150" t="s">
        <v>185</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186</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187</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241</v>
      </c>
      <c r="E9" s="45" t="s">
        <v>242</v>
      </c>
      <c r="F9" s="45" t="s">
        <v>243</v>
      </c>
      <c r="G9" s="59" t="s">
        <v>244</v>
      </c>
      <c r="H9" s="59"/>
      <c r="I9" s="43"/>
      <c r="J9" s="43"/>
      <c r="K9" s="43"/>
      <c r="L9" s="43"/>
      <c r="M9" s="43"/>
      <c r="N9" s="43"/>
      <c r="O9" s="43"/>
      <c r="P9" s="43"/>
      <c r="Q9" s="43"/>
      <c r="R9" s="43"/>
      <c r="S9" s="43"/>
      <c r="T9" s="43"/>
      <c r="U9" s="43"/>
      <c r="V9" s="43"/>
      <c r="W9" s="43"/>
      <c r="X9" s="43"/>
      <c r="Y9" s="43"/>
    </row>
    <row r="10">
      <c r="A10" s="139"/>
      <c r="B10" s="49"/>
      <c r="C10" s="148" t="s">
        <v>186</v>
      </c>
      <c r="D10" s="149">
        <f>'Ratios 2021'!D14</f>
        <v>23.64863629</v>
      </c>
      <c r="E10" s="149">
        <f>'Ratios 2022'!D14</f>
        <v>22.92121266</v>
      </c>
      <c r="F10" s="149">
        <f>'Ratios 2023'!D14</f>
        <v>18.72526494</v>
      </c>
      <c r="G10" s="177">
        <f>average(D10:F10)</f>
        <v>21.76503797</v>
      </c>
      <c r="H10" s="150" t="s">
        <v>185</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191</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192</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241</v>
      </c>
      <c r="E14" s="45" t="s">
        <v>242</v>
      </c>
      <c r="F14" s="45" t="s">
        <v>243</v>
      </c>
      <c r="G14" s="59" t="s">
        <v>244</v>
      </c>
      <c r="H14" s="59"/>
      <c r="I14" s="43"/>
      <c r="J14" s="43"/>
      <c r="K14" s="43"/>
      <c r="L14" s="43"/>
      <c r="M14" s="43"/>
      <c r="N14" s="43"/>
      <c r="O14" s="43"/>
      <c r="P14" s="43"/>
      <c r="Q14" s="43"/>
      <c r="R14" s="43"/>
      <c r="S14" s="43"/>
      <c r="T14" s="43"/>
      <c r="U14" s="43"/>
      <c r="V14" s="43"/>
      <c r="W14" s="43"/>
      <c r="X14" s="43"/>
      <c r="Y14" s="43"/>
    </row>
    <row r="15">
      <c r="A15" s="139"/>
      <c r="B15" s="49"/>
      <c r="C15" s="148" t="s">
        <v>194</v>
      </c>
      <c r="D15" s="180">
        <f>'Ratios 2021'!D20</f>
        <v>18.12136904</v>
      </c>
      <c r="E15" s="180">
        <f>'Ratios 2022'!D20</f>
        <v>18.90449809</v>
      </c>
      <c r="F15" s="180">
        <f>'Ratios 2023'!D20</f>
        <v>4.185168486</v>
      </c>
      <c r="G15" s="177">
        <f>average(D15:F15)</f>
        <v>13.73701187</v>
      </c>
      <c r="H15" s="150" t="s">
        <v>185</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196</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197</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241</v>
      </c>
      <c r="E19" s="45" t="s">
        <v>242</v>
      </c>
      <c r="F19" s="45" t="s">
        <v>243</v>
      </c>
      <c r="G19" s="59" t="s">
        <v>244</v>
      </c>
      <c r="H19" s="59"/>
      <c r="I19" s="43"/>
      <c r="J19" s="43"/>
      <c r="K19" s="43"/>
      <c r="L19" s="43"/>
      <c r="M19" s="43"/>
      <c r="N19" s="43"/>
      <c r="O19" s="43"/>
      <c r="P19" s="43"/>
      <c r="Q19" s="43"/>
      <c r="R19" s="43"/>
      <c r="S19" s="43"/>
      <c r="T19" s="43"/>
      <c r="U19" s="43"/>
      <c r="V19" s="43"/>
      <c r="W19" s="43"/>
      <c r="X19" s="43"/>
      <c r="Y19" s="43"/>
    </row>
    <row r="20">
      <c r="A20" s="139"/>
      <c r="B20" s="49"/>
      <c r="C20" s="148" t="s">
        <v>196</v>
      </c>
      <c r="D20" s="163">
        <f>'Ratios 2021'!D26</f>
        <v>0.9082448832</v>
      </c>
      <c r="E20" s="163">
        <f>'Ratios 2022'!D26</f>
        <v>0.977818522</v>
      </c>
      <c r="F20" s="163">
        <f>'Ratios 2023'!D26</f>
        <v>0.9663446479</v>
      </c>
      <c r="G20" s="181">
        <f>average(D20:F20)</f>
        <v>0.9508026843</v>
      </c>
      <c r="H20" s="150" t="s">
        <v>200</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201</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202</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241</v>
      </c>
      <c r="E24" s="45" t="s">
        <v>242</v>
      </c>
      <c r="F24" s="45" t="s">
        <v>243</v>
      </c>
      <c r="G24" s="59" t="s">
        <v>244</v>
      </c>
      <c r="H24" s="59"/>
      <c r="I24" s="43"/>
      <c r="J24" s="43"/>
      <c r="K24" s="43"/>
      <c r="L24" s="43"/>
      <c r="M24" s="43"/>
      <c r="N24" s="43"/>
      <c r="O24" s="43"/>
      <c r="P24" s="43"/>
      <c r="Q24" s="43"/>
      <c r="R24" s="43"/>
      <c r="S24" s="43"/>
      <c r="T24" s="43"/>
      <c r="U24" s="43"/>
      <c r="V24" s="43"/>
      <c r="W24" s="43"/>
      <c r="X24" s="43"/>
      <c r="Y24" s="43"/>
    </row>
    <row r="25">
      <c r="A25" s="139"/>
      <c r="B25" s="49"/>
      <c r="C25" s="148" t="s">
        <v>206</v>
      </c>
      <c r="D25" s="163">
        <f>'Ratios 2021'!D33</f>
        <v>0.7311674677</v>
      </c>
      <c r="E25" s="163">
        <f>'Ratios 2022'!D33</f>
        <v>0.6848091166</v>
      </c>
      <c r="F25" s="163">
        <f>'Ratios 2023'!D33</f>
        <v>0.5923872412</v>
      </c>
      <c r="G25" s="181">
        <f>average(D25:F25)</f>
        <v>0.6694546085</v>
      </c>
      <c r="H25" s="150" t="s">
        <v>207</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208</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209</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241</v>
      </c>
      <c r="E29" s="45" t="s">
        <v>242</v>
      </c>
      <c r="F29" s="45" t="s">
        <v>243</v>
      </c>
      <c r="G29" s="59" t="s">
        <v>244</v>
      </c>
      <c r="H29" s="59"/>
      <c r="I29" s="43"/>
      <c r="J29" s="43"/>
      <c r="K29" s="43"/>
      <c r="L29" s="43"/>
      <c r="M29" s="43"/>
      <c r="N29" s="43"/>
      <c r="O29" s="43"/>
      <c r="P29" s="43"/>
      <c r="Q29" s="43"/>
      <c r="R29" s="43"/>
      <c r="S29" s="43"/>
      <c r="T29" s="43"/>
      <c r="U29" s="43"/>
      <c r="V29" s="43"/>
      <c r="W29" s="43"/>
      <c r="X29" s="43"/>
      <c r="Y29" s="43"/>
    </row>
    <row r="30">
      <c r="A30" s="139"/>
      <c r="B30" s="49"/>
      <c r="C30" s="148" t="s">
        <v>208</v>
      </c>
      <c r="D30" s="163">
        <f>'Ratios 2021'!D38</f>
        <v>0.07962470096</v>
      </c>
      <c r="E30" s="163">
        <f>'Ratios 2022'!D38</f>
        <v>0.1032457572</v>
      </c>
      <c r="F30" s="163">
        <f>'Ratios 2023'!D38</f>
        <v>0.09189381304</v>
      </c>
      <c r="G30" s="181">
        <f>average(D30:F30)</f>
        <v>0.09158809042</v>
      </c>
      <c r="H30" s="150" t="s">
        <v>211</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212</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213</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241</v>
      </c>
      <c r="E34" s="45" t="s">
        <v>242</v>
      </c>
      <c r="F34" s="45" t="s">
        <v>243</v>
      </c>
      <c r="G34" s="59" t="s">
        <v>244</v>
      </c>
      <c r="H34" s="59"/>
      <c r="I34" s="43"/>
      <c r="J34" s="43"/>
      <c r="K34" s="43"/>
      <c r="L34" s="43"/>
      <c r="M34" s="43"/>
      <c r="N34" s="43"/>
      <c r="O34" s="43"/>
      <c r="P34" s="43"/>
      <c r="Q34" s="43"/>
      <c r="R34" s="43"/>
      <c r="S34" s="43"/>
      <c r="T34" s="43"/>
      <c r="U34" s="43"/>
      <c r="V34" s="43"/>
      <c r="W34" s="43"/>
      <c r="X34" s="43"/>
      <c r="Y34" s="43"/>
    </row>
    <row r="35">
      <c r="A35" s="139"/>
      <c r="B35" s="49"/>
      <c r="C35" s="148" t="s">
        <v>245</v>
      </c>
      <c r="D35" s="163">
        <f>'Ratios 2021'!E41</f>
        <v>0.7512250623</v>
      </c>
      <c r="E35" s="163">
        <f>'Ratios 2022'!E41</f>
        <v>0.7090943606</v>
      </c>
      <c r="F35" s="163">
        <f>'Ratios 2023'!E41</f>
        <v>0.8130481945</v>
      </c>
      <c r="G35" s="181">
        <f t="shared" ref="G35:G37" si="1">average(D35:F35)</f>
        <v>0.7577892058</v>
      </c>
      <c r="H35" s="181"/>
      <c r="I35" s="43"/>
      <c r="J35" s="43"/>
      <c r="K35" s="43"/>
      <c r="L35" s="43"/>
      <c r="M35" s="43"/>
      <c r="N35" s="43"/>
      <c r="O35" s="43"/>
      <c r="P35" s="43"/>
      <c r="Q35" s="43"/>
      <c r="R35" s="43"/>
      <c r="S35" s="43"/>
      <c r="T35" s="43"/>
      <c r="U35" s="43"/>
      <c r="V35" s="43"/>
      <c r="W35" s="43"/>
      <c r="X35" s="43"/>
      <c r="Y35" s="43"/>
    </row>
    <row r="36">
      <c r="A36" s="139"/>
      <c r="B36" s="52"/>
      <c r="C36" s="148" t="s">
        <v>215</v>
      </c>
      <c r="D36" s="163">
        <f>'Ratios 2021'!E42</f>
        <v>0.1179471334</v>
      </c>
      <c r="E36" s="163">
        <f>'Ratios 2022'!E42</f>
        <v>0.08266284633</v>
      </c>
      <c r="F36" s="163">
        <f>'Ratios 2023'!E42</f>
        <v>0.08038661806</v>
      </c>
      <c r="G36" s="181">
        <f t="shared" si="1"/>
        <v>0.09366553258</v>
      </c>
      <c r="H36" s="181"/>
      <c r="I36" s="43"/>
      <c r="J36" s="43"/>
      <c r="K36" s="43"/>
      <c r="L36" s="43"/>
      <c r="M36" s="43"/>
      <c r="N36" s="43"/>
      <c r="O36" s="43"/>
      <c r="P36" s="43"/>
      <c r="Q36" s="43"/>
      <c r="R36" s="43"/>
      <c r="S36" s="43"/>
      <c r="T36" s="43"/>
      <c r="U36" s="43"/>
      <c r="V36" s="43"/>
      <c r="W36" s="43"/>
      <c r="X36" s="43"/>
      <c r="Y36" s="43"/>
    </row>
    <row r="37">
      <c r="A37" s="139"/>
      <c r="B37" s="182"/>
      <c r="C37" s="148" t="s">
        <v>216</v>
      </c>
      <c r="D37" s="163">
        <f>'Ratios 2021'!E43</f>
        <v>0.1308278044</v>
      </c>
      <c r="E37" s="163">
        <f>'Ratios 2022'!E43</f>
        <v>0.2082427931</v>
      </c>
      <c r="F37" s="163">
        <f>'Ratios 2023'!E43</f>
        <v>0.1065651874</v>
      </c>
      <c r="G37" s="181">
        <f t="shared" si="1"/>
        <v>0.1485452616</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217</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218</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241</v>
      </c>
      <c r="E41" s="45" t="s">
        <v>242</v>
      </c>
      <c r="F41" s="45" t="s">
        <v>243</v>
      </c>
      <c r="G41" s="59" t="s">
        <v>244</v>
      </c>
      <c r="H41" s="59"/>
      <c r="I41" s="43"/>
      <c r="J41" s="43"/>
      <c r="K41" s="43"/>
      <c r="L41" s="43"/>
      <c r="M41" s="43"/>
      <c r="N41" s="43"/>
      <c r="O41" s="43"/>
      <c r="P41" s="43"/>
      <c r="Q41" s="43"/>
      <c r="R41" s="43"/>
      <c r="S41" s="43"/>
      <c r="T41" s="43"/>
      <c r="U41" s="43"/>
      <c r="V41" s="43"/>
      <c r="W41" s="43"/>
      <c r="X41" s="43"/>
      <c r="Y41" s="43"/>
    </row>
    <row r="42">
      <c r="A42" s="139"/>
      <c r="B42" s="49"/>
      <c r="C42" s="148" t="s">
        <v>221</v>
      </c>
      <c r="D42" s="166">
        <f>'Ratios 2021'!D49</f>
        <v>6.445508782</v>
      </c>
      <c r="E42" s="166">
        <f>'Ratios 2022'!D49</f>
        <v>5.148699001</v>
      </c>
      <c r="F42" s="166">
        <f>'Ratios 2023'!D49</f>
        <v>12.98077868</v>
      </c>
      <c r="G42" s="183">
        <f>average(D42:F42)</f>
        <v>8.191662153</v>
      </c>
      <c r="H42" s="150" t="s">
        <v>222</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223</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224</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241</v>
      </c>
      <c r="E46" s="45" t="s">
        <v>242</v>
      </c>
      <c r="F46" s="45" t="s">
        <v>243</v>
      </c>
      <c r="G46" s="59" t="s">
        <v>244</v>
      </c>
      <c r="H46" s="59"/>
      <c r="I46" s="43"/>
      <c r="J46" s="43"/>
      <c r="K46" s="43"/>
      <c r="L46" s="43"/>
      <c r="M46" s="43"/>
      <c r="N46" s="43"/>
      <c r="O46" s="43"/>
      <c r="P46" s="43"/>
      <c r="Q46" s="43"/>
      <c r="R46" s="43"/>
      <c r="S46" s="43"/>
      <c r="T46" s="43"/>
      <c r="U46" s="43"/>
      <c r="V46" s="43"/>
      <c r="W46" s="43"/>
      <c r="X46" s="43"/>
      <c r="Y46" s="43"/>
    </row>
    <row r="47">
      <c r="A47" s="139"/>
      <c r="B47" s="49"/>
      <c r="C47" s="148" t="s">
        <v>227</v>
      </c>
      <c r="D47" s="149">
        <f>'Ratios 2021'!D54</f>
        <v>28.57343022</v>
      </c>
      <c r="E47" s="149">
        <f>'Ratios 2022'!D54</f>
        <v>27.1347281</v>
      </c>
      <c r="F47" s="149">
        <f>'Ratios 2023'!D54</f>
        <v>20.08854761</v>
      </c>
      <c r="G47" s="177">
        <f>average(D47:F47)</f>
        <v>25.26556865</v>
      </c>
      <c r="H47" s="150" t="s">
        <v>228</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229</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230</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241</v>
      </c>
      <c r="E51" s="45" t="s">
        <v>242</v>
      </c>
      <c r="F51" s="45" t="s">
        <v>243</v>
      </c>
      <c r="G51" s="59" t="s">
        <v>244</v>
      </c>
      <c r="H51" s="59"/>
      <c r="I51" s="43"/>
      <c r="J51" s="43"/>
      <c r="K51" s="43"/>
      <c r="L51" s="43"/>
      <c r="M51" s="43"/>
      <c r="N51" s="43"/>
      <c r="O51" s="43"/>
      <c r="P51" s="43"/>
      <c r="Q51" s="43"/>
      <c r="R51" s="43"/>
      <c r="S51" s="43"/>
      <c r="T51" s="43"/>
      <c r="U51" s="43"/>
      <c r="V51" s="43"/>
      <c r="W51" s="43"/>
      <c r="X51" s="43"/>
      <c r="Y51" s="43"/>
    </row>
    <row r="52">
      <c r="A52" s="139"/>
      <c r="B52" s="49"/>
      <c r="C52" s="148" t="s">
        <v>233</v>
      </c>
      <c r="D52" s="184">
        <f>'Ratios 2021'!D59</f>
        <v>0</v>
      </c>
      <c r="E52" s="184">
        <f>'Ratios 2022'!D59</f>
        <v>0</v>
      </c>
      <c r="F52" s="184">
        <f>'Ratios 2023'!D59</f>
        <v>0</v>
      </c>
      <c r="G52" s="185">
        <f>average(D52:F52)</f>
        <v>0</v>
      </c>
      <c r="H52" s="150" t="s">
        <v>234</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FUTURE CAUCUS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FUTURE CAUCUS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1468216.0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1468216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381.0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147945.0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147945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1616542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FUTURE CAUCUS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284950</v>
      </c>
      <c r="D7" s="99">
        <v>202654.0</v>
      </c>
      <c r="E7" s="99">
        <v>23138.0</v>
      </c>
      <c r="F7" s="99">
        <v>59158.0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807299</v>
      </c>
      <c r="D9" s="99">
        <v>621635.0</v>
      </c>
      <c r="E9" s="99">
        <v>94975.0</v>
      </c>
      <c r="F9" s="99">
        <v>90689.0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11038</v>
      </c>
      <c r="D10" s="99">
        <v>9231.0</v>
      </c>
      <c r="E10" s="99">
        <v>953.0</v>
      </c>
      <c r="F10" s="99">
        <v>854.0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75932</v>
      </c>
      <c r="D11" s="99">
        <v>59201.0</v>
      </c>
      <c r="E11" s="99">
        <v>8607.0</v>
      </c>
      <c r="F11" s="99">
        <v>8124.0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93843</v>
      </c>
      <c r="D12" s="99">
        <v>71259.0</v>
      </c>
      <c r="E12" s="99">
        <v>9568.0</v>
      </c>
      <c r="F12" s="99">
        <v>13016.0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19980</v>
      </c>
      <c r="D16" s="99">
        <v>0.0</v>
      </c>
      <c r="E16" s="99">
        <v>19980.0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222865</v>
      </c>
      <c r="D20" s="99">
        <v>185966.0</v>
      </c>
      <c r="E20" s="99">
        <v>22378.0</v>
      </c>
      <c r="F20" s="99">
        <v>14521.0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8688</v>
      </c>
      <c r="D21" s="99">
        <v>6787.0</v>
      </c>
      <c r="E21" s="99">
        <v>127.0</v>
      </c>
      <c r="F21" s="99">
        <v>1774.0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49240</v>
      </c>
      <c r="D22" s="99">
        <v>36315.0</v>
      </c>
      <c r="E22" s="99">
        <v>5560.0</v>
      </c>
      <c r="F22" s="99">
        <v>7365.0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41292</v>
      </c>
      <c r="D23" s="99">
        <v>27496.0</v>
      </c>
      <c r="E23" s="99">
        <v>2981.0</v>
      </c>
      <c r="F23" s="99">
        <v>10815.0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91974</v>
      </c>
      <c r="D25" s="99">
        <v>68783.0</v>
      </c>
      <c r="E25" s="99">
        <v>12484.0</v>
      </c>
      <c r="F25" s="99">
        <v>10707.0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11832</v>
      </c>
      <c r="D26" s="99">
        <v>6038.0</v>
      </c>
      <c r="E26" s="99">
        <v>616.0</v>
      </c>
      <c r="F26" s="99">
        <v>5178.0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16293</v>
      </c>
      <c r="D28" s="99">
        <v>10034.0</v>
      </c>
      <c r="E28" s="99">
        <v>1060.0</v>
      </c>
      <c r="F28" s="99">
        <v>5199.0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366</v>
      </c>
      <c r="D29" s="99">
        <v>0.0</v>
      </c>
      <c r="E29" s="99">
        <v>366.0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2100</v>
      </c>
      <c r="D31" s="99">
        <v>0.0</v>
      </c>
      <c r="E31" s="99">
        <v>2100.0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3444</v>
      </c>
      <c r="D32" s="99">
        <v>2586.0</v>
      </c>
      <c r="E32" s="99">
        <v>469.0</v>
      </c>
      <c r="F32" s="99">
        <v>389.0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1741136</v>
      </c>
      <c r="D40" s="104">
        <f t="shared" si="2"/>
        <v>1307985</v>
      </c>
      <c r="E40" s="104">
        <f t="shared" si="2"/>
        <v>205362</v>
      </c>
      <c r="F40" s="104">
        <f t="shared" si="2"/>
        <v>227789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FUTURE CAUCUS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798924.0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21500.0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1405.0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12318.0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3408.0</v>
      </c>
      <c r="E12" s="109">
        <f>D11-D12</f>
        <v>8910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2629314.0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3460053</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28762.0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28762</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3431291.0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3431291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3460053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FUTURE CAUCUS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2021'!C40</f>
        <v>1741136</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2021'!C31</f>
        <v>2100</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1739036</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144919.6667</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2021'!E2+'Balance Sheet 2021'!E3</f>
        <v>798924</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5.512874949</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2021'!E30</f>
        <v>3431291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2021'!C40</f>
        <v>1741136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145094.6667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23.64863629</v>
      </c>
      <c r="E14" s="150" t="s">
        <v>185</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2021'!E13:E15)</f>
        <v>2629314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2021'!C40</f>
        <v>1741136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145094.6667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18.12136904</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23.63424399</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2021'!E2:E7,'Revenues 2021'!F10:F15)</f>
        <v>1468216</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2021'!F44</f>
        <v>1616542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0.9082448832</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2021'!C7:C9)</f>
        <v>1092249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2021'!C10:C12)</f>
        <v>180813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1273062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2021'!C40</f>
        <v>1741136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0.7311674677</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2021'!C10:C11)</f>
        <v>86970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2021'!C7:C9)</f>
        <v>1092249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0.07962470096</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214</v>
      </c>
      <c r="D41" s="75">
        <f>'Expenses 2021'!D40</f>
        <v>1307985</v>
      </c>
      <c r="E41" s="165">
        <f t="shared" ref="E41:E44" si="1">D41/$D$44</f>
        <v>0.7512250623</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2021'!E40</f>
        <v>205362</v>
      </c>
      <c r="E42" s="165">
        <f t="shared" si="1"/>
        <v>0.1179471334</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2021'!F40</f>
        <v>227789</v>
      </c>
      <c r="E43" s="165">
        <f t="shared" si="1"/>
        <v>0.1308278044</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1741136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2021'!F9</f>
        <v>1468216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2021'!F40</f>
        <v>227789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if(D48=0, "$0",D47/D48)</f>
        <v>6.445508782</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2021'!E2:E10)</f>
        <v>821829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2021'!E19:E22)</f>
        <v>28762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28.57343022</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2021'!E18</f>
        <v>3460053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FUTURE CAUCUS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1807389.0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1807389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41000.0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1848389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FUTURE CAUCUS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972069</v>
      </c>
      <c r="D9" s="99">
        <v>693264.0</v>
      </c>
      <c r="E9" s="99">
        <v>93441.0</v>
      </c>
      <c r="F9" s="99">
        <v>185364.0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100362</v>
      </c>
      <c r="D11" s="99">
        <v>74306.0</v>
      </c>
      <c r="E11" s="99">
        <v>8894.0</v>
      </c>
      <c r="F11" s="99">
        <v>17162.0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81962</v>
      </c>
      <c r="D12" s="99">
        <v>59120.0</v>
      </c>
      <c r="E12" s="99">
        <v>7810.0</v>
      </c>
      <c r="F12" s="99">
        <v>15032.0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22311</v>
      </c>
      <c r="D16" s="99">
        <v>0.0</v>
      </c>
      <c r="E16" s="99">
        <v>22311.0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242859</v>
      </c>
      <c r="D20" s="99">
        <v>140069.0</v>
      </c>
      <c r="E20" s="99">
        <v>1797.0</v>
      </c>
      <c r="F20" s="99">
        <v>100993.0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3151</v>
      </c>
      <c r="D21" s="99">
        <v>3003.0</v>
      </c>
      <c r="E21" s="99">
        <v>19.0</v>
      </c>
      <c r="F21" s="99">
        <v>129.0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39549</v>
      </c>
      <c r="D22" s="99">
        <v>32809.0</v>
      </c>
      <c r="E22" s="99">
        <v>654.0</v>
      </c>
      <c r="F22" s="99">
        <v>6086.0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44135</v>
      </c>
      <c r="D23" s="99">
        <v>34710.0</v>
      </c>
      <c r="E23" s="99">
        <v>456.0</v>
      </c>
      <c r="F23" s="99">
        <v>8969.0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48725</v>
      </c>
      <c r="D25" s="99">
        <v>40307.0</v>
      </c>
      <c r="E25" s="99">
        <v>1097.0</v>
      </c>
      <c r="F25" s="99">
        <v>7321.0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83789</v>
      </c>
      <c r="D26" s="99">
        <v>74936.0</v>
      </c>
      <c r="E26" s="99">
        <v>205.0</v>
      </c>
      <c r="F26" s="99">
        <v>8648.0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40747</v>
      </c>
      <c r="D28" s="99">
        <v>39836.0</v>
      </c>
      <c r="E28" s="99">
        <v>117.0</v>
      </c>
      <c r="F28" s="99">
        <v>794.0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2464</v>
      </c>
      <c r="D31" s="99">
        <v>0.0</v>
      </c>
      <c r="E31" s="99">
        <v>2464.0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3592</v>
      </c>
      <c r="D32" s="99">
        <v>2971.0</v>
      </c>
      <c r="E32" s="99">
        <v>81.0</v>
      </c>
      <c r="F32" s="99">
        <v>540.0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1685715</v>
      </c>
      <c r="D40" s="104">
        <f t="shared" si="2"/>
        <v>1195331</v>
      </c>
      <c r="E40" s="104">
        <f t="shared" si="2"/>
        <v>139346</v>
      </c>
      <c r="F40" s="104">
        <f t="shared" si="2"/>
        <v>351038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FUTURE CAUCUS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942449.0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25000.0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94.0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12318.0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5872.0</v>
      </c>
      <c r="E12" s="109">
        <f>D11-D12</f>
        <v>6446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2655633.0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3629622</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35657.0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35657</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3219886.0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374079.0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3593965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3629622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