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<sst xmlns="http://schemas.openxmlformats.org/spreadsheetml/2006/main" count="882" uniqueCount="255">
  <si>
    <t>NORTHEAST COLLEGE OF HEALTH SCIENCES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</si>
  <si>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</si>
  <si>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</si>
  <si>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</si>
  <si>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</si>
  <si>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</si>
  <si>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</si>
  <si>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</si>
  <si>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</si>
  <si>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</si>
  <si>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</si>
  <si>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</si>
  <si>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</si>
  <si>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</si>
  <si>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</si>
  <si>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</si>
  <si>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</si>
  <si>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</si>
  <si>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</si>
  <si>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</si>
  <si>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</si>
  <si>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</si>
  <si>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</si>
  <si>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</si>
  <si>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</si>
  <si>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</si>
  <si>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</si>
  <si>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</si>
  <si>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</si>
  <si>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</si>
  <si>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</si>
  <si>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</si>
  <si>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</si>
  <si>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</si>
  <si>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</si>
  <si>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</si>
  <si>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</si>
  <si>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</si>
  <si>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</si>
  <si>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</si>
  <si>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</si>
  <si>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</si>
  <si>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</si>
  <si>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</si>
  <si>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</si>
  <si>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</si>
  <si>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</si>
  <si>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</si>
  <si>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</si>
  <si>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</si>
  <si>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</si>
  <si>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</si>
  <si>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</si>
  <si>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</si>
  <si>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</si>
  <si>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</si>
  <si>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</si>
  <si>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</si>
  <si>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</si>
  <si>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</si>
  <si>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</si>
  <si>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</si>
  <si>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</si>
  <si>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</si>
  <si>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TUITION &amp; FEES</t>
  </si>
  <si>
    <t>CLINIC REVENUES</t>
  </si>
  <si>
    <t>AUXILLIARY SERVICES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</si>
  <si>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</si>
  <si>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</si>
  <si>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</si>
  <si>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</si>
  <si>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</si>
  <si>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</si>
  <si>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</si>
  <si>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</si>
  <si>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</si>
  <si>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</si>
  <si>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</si>
  <si>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</si>
  <si>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</si>
  <si>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</si>
  <si>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</si>
  <si>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</si>
  <si>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</si>
  <si>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</si>
  <si>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</si>
  <si>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</si>
  <si>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</si>
  <si>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</si>
  <si>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</si>
  <si>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</si>
  <si>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</si>
  <si>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</si>
  <si>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</si>
  <si>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</si>
  <si>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</si>
  <si>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</si>
  <si>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</si>
  <si>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</si>
  <si>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</si>
  <si>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ADVERTISING</t>
  </si>
  <si>
    <t>TRADE BOOTHS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</si>
  <si>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</si>
  <si>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</si>
  <si>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</si>
  <si>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</si>
  <si>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</si>
  <si>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</si>
  <si>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</si>
  <si>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</si>
  <si>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</si>
  <si>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</si>
  <si>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</si>
  <si>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</si>
  <si>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</si>
  <si>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</si>
  <si>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</si>
  <si>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</si>
  <si>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</si>
  <si>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</si>
  <si>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</si>
  <si>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</si>
  <si>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</si>
  <si>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</si>
  <si>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</si>
  <si>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</si>
  <si>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</si>
  <si>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</si>
  <si>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</si>
  <si>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</si>
  <si>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</si>
  <si>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</si>
  <si>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</si>
  <si>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</si>
  <si>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</si>
  <si>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</si>
  <si>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</si>
  <si>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</si>
  <si>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</si>
  <si>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SERVICE CONTRACTS</t>
  </si>
  <si>
    <t>VARIOUS SERVICES</t>
  </si>
  <si>
    <t>DUES, LICENSES &amp; PERMIT</t>
  </si>
  <si>
    <t>VARIOUS OTHER COSTS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</si>
  <si>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</si>
  <si>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</si>
  <si>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</si>
  <si>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</si>
  <si>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</si>
  <si>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</si>
  <si>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</si>
  <si>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</si>
  <si>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</si>
  <si>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</si>
  <si>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</si>
  <si>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</si>
  <si>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</si>
  <si>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</si>
  <si>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</si>
  <si>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</si>
  <si>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</si>
  <si>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</si>
  <si>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</si>
  <si>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</si>
  <si>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</si>
  <si>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</si>
  <si>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</si>
  <si>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</si>
  <si>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</si>
  <si>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</si>
  <si>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</si>
  <si>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</si>
  <si>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</si>
  <si>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</si>
  <si>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</si>
  <si>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</si>
  <si>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</si>
  <si>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</si>
  <si>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</si>
  <si>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</si>
  <si>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</si>
  <si>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</si>
  <si>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</si>
  <si>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</si>
  <si>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</si>
  <si>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</si>
  <si>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</si>
  <si>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</si>
  <si>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</si>
  <si>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</si>
  <si>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</si>
  <si>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</si>
  <si>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</si>
  <si>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</si>
  <si>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</si>
  <si>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</si>
  <si>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</si>
  <si>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</si>
  <si>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</si>
  <si>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</si>
  <si>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</si>
  <si>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</si>
  <si>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</si>
  <si>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</si>
  <si>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</si>
  <si>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</si>
  <si>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</si>
  <si>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</si>
  <si>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</si>
  <si>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</si>
  <si>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</si>
  <si>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</si>
  <si>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</si>
  <si>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</si>
  <si>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</si>
  <si>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</si>
  <si>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</si>
  <si>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</si>
  <si>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</si>
  <si>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</si>
  <si>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</si>
  <si>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</si>
  <si>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</si>
  <si>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</si>
  <si>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</si>
  <si>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</si>
  <si>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</si>
  <si>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</si>
  <si>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</si>
  <si>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</si>
  <si>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</si>
  <si>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</si>
  <si>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</si>
  <si>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</si>
  <si>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</si>
  <si>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</si>
  <si>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</si>
  <si>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</si>
  <si>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</si>
  <si>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</si>
  <si>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</si>
  <si>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</si>
  <si>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</si>
  <si>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</si>
  <si>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TUITION &amp; FEES</t>
  </si>
  <si>
    <r>
      <rPr>
        <rFont val="Roboto"/>
        <color rgb="FF000000"/>
        <sz val="10.0"/>
      </rPr>
      <t xml:space="preserve">Gross amount from sales of </t>
    </r>
    <r>
      <rPr>
        <rFont val="Roboto"/>
        <color rgb="FF000000"/>
        <sz val="10.0"/>
      </rPr>
      <t>assets other than inventory</t>
    </r>
  </si>
  <si>
    <t>VARIOUS MINOR EQUIPMENT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</si>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</sst>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NORTHEAST COLLEGE OF HEALTH SCIENCES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2022'!C40</f>
        <v>23519518</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2022'!C31</f>
        <v>1516879</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22002639</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1833553.25</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2022'!E2+'Balance Sheet 2022'!E3</f>
        <v>6808400</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3.713227309</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2022'!E30</f>
        <v>66939369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2022'!C40</f>
        <v>23519518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1959959.833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34.1534392</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2022'!E13:E15)</f>
        <v>62248850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2022'!C40</f>
        <v>23519518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1959959.833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31.76026822</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35.47349553</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2022'!E2:E7,'Revenues 2022'!F10:F15)</f>
        <v>17883719</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2022'!F44</f>
        <v>22211254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0.8051647602</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2022'!C7:C9)</f>
        <v>12113494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2022'!C10:C12)</f>
        <v>2405123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14518617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2022'!C40</f>
        <v>23519518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0.6173007882</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2022'!C10:C11)</f>
        <v>1579719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2022'!C7:C9)</f>
        <v>12113494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0.1304098553</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246</v>
      </c>
      <c r="D41" s="75">
        <f>'Expenses 2022'!D40</f>
        <v>17663747</v>
      </c>
      <c r="E41" s="165">
        <f t="shared" ref="E41:E44" si="1">D41/$D$44</f>
        <v>0.7510250423</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2022'!E40</f>
        <v>5661438</v>
      </c>
      <c r="E42" s="165">
        <f t="shared" si="1"/>
        <v>0.2407123309</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2022'!F40</f>
        <v>194333</v>
      </c>
      <c r="E43" s="165">
        <f t="shared" si="1"/>
        <v>0.008262626811</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23519518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2022'!F9</f>
        <v>626802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2022'!F40</f>
        <v>194333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D47/D48</f>
        <v>3.225401759</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2022'!E2:E10)</f>
        <v>7828302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2022'!E19:E22)</f>
        <v>15083472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0.5189986762</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2022'!E25:E26)</f>
        <v>253319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2022'!E18</f>
        <v>85339811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0.002968356703</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NORTHEAST COLLEGE OF HEALTH SCIENCES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50">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275626.0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572258.0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6500.0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847884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50">
        <v>1.8307882E7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50">
        <v>1214545.0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50">
        <v>542200.0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20064627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50">
        <v>1290846.0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10045.0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10045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10045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247</v>
      </c>
      <c r="D26" s="50">
        <v>7545621.0</v>
      </c>
      <c r="E26" s="50">
        <v>1217.0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3964759.0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3580862</v>
      </c>
      <c r="E28" s="75">
        <f t="shared" si="2"/>
        <v>1217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3582079</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50">
        <v>1621.0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50">
        <v>795.0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826</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50">
        <v>35657.0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50">
        <v>17700.0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50">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53357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25849664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NORTHEAST COLLEGE OF HEALTH SCIENCES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8877</v>
      </c>
      <c r="D3" s="99">
        <v>8877.0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579223</v>
      </c>
      <c r="D4" s="99">
        <v>579223.0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1013689</v>
      </c>
      <c r="D7" s="99">
        <v>0.0</v>
      </c>
      <c r="E7" s="99">
        <v>913682.0</v>
      </c>
      <c r="F7" s="99">
        <v>100007.0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11231895</v>
      </c>
      <c r="D9" s="99">
        <v>8960876.0</v>
      </c>
      <c r="E9" s="99">
        <v>2232859.0</v>
      </c>
      <c r="F9" s="99">
        <v>38160.0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603379</v>
      </c>
      <c r="D10" s="99">
        <v>471523.0</v>
      </c>
      <c r="E10" s="99">
        <v>129936.0</v>
      </c>
      <c r="F10" s="99">
        <v>1920.0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943009</v>
      </c>
      <c r="D11" s="99">
        <v>636835.0</v>
      </c>
      <c r="E11" s="99">
        <v>298172.0</v>
      </c>
      <c r="F11" s="99">
        <v>8002.0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884568</v>
      </c>
      <c r="D12" s="99">
        <v>669095.0</v>
      </c>
      <c r="E12" s="99">
        <v>205623.0</v>
      </c>
      <c r="F12" s="99">
        <v>9850.0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183129</v>
      </c>
      <c r="D15" s="99">
        <v>0.0</v>
      </c>
      <c r="E15" s="99">
        <v>183129.0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86300</v>
      </c>
      <c r="D16" s="99">
        <v>0.0</v>
      </c>
      <c r="E16" s="99">
        <v>86300.0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162913</v>
      </c>
      <c r="D19" s="99">
        <v>0.0</v>
      </c>
      <c r="E19" s="99">
        <v>162913.0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81129</v>
      </c>
      <c r="D20" s="99">
        <v>79929.0</v>
      </c>
      <c r="E20" s="99">
        <v>1200.0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922600</v>
      </c>
      <c r="D21" s="99">
        <v>909320.0</v>
      </c>
      <c r="E21" s="99">
        <v>13280.0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562806</v>
      </c>
      <c r="D22" s="99">
        <v>382877.0</v>
      </c>
      <c r="E22" s="99">
        <v>178795.0</v>
      </c>
      <c r="F22" s="99">
        <v>1134.0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252107</v>
      </c>
      <c r="D23" s="99">
        <v>0.0</v>
      </c>
      <c r="E23" s="99">
        <v>252107.0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534335</v>
      </c>
      <c r="D25" s="99">
        <v>499356.0</v>
      </c>
      <c r="E25" s="99">
        <v>34979.0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231869</v>
      </c>
      <c r="D26" s="99">
        <v>179836.0</v>
      </c>
      <c r="E26" s="99">
        <v>36035.0</v>
      </c>
      <c r="F26" s="99">
        <v>15998.0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26156</v>
      </c>
      <c r="D28" s="99">
        <v>19451.0</v>
      </c>
      <c r="E28" s="99">
        <v>6658.0</v>
      </c>
      <c r="F28" s="99">
        <v>47.0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159664</v>
      </c>
      <c r="D29" s="99">
        <v>143829.0</v>
      </c>
      <c r="E29" s="99">
        <v>15835.0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1700450</v>
      </c>
      <c r="D31" s="99">
        <v>1539138.0</v>
      </c>
      <c r="E31" s="99">
        <v>161312.0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484692</v>
      </c>
      <c r="D32" s="99">
        <v>66816.0</v>
      </c>
      <c r="E32" s="99">
        <v>417876.0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140</v>
      </c>
      <c r="C34" s="98">
        <f t="shared" si="1"/>
        <v>1312028</v>
      </c>
      <c r="D34" s="99">
        <v>1259610.0</v>
      </c>
      <c r="E34" s="99">
        <v>42646.0</v>
      </c>
      <c r="F34" s="99">
        <v>9772.0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1238091</v>
      </c>
      <c r="D35" s="99">
        <v>1052201.0</v>
      </c>
      <c r="E35" s="99">
        <v>185890.0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245</v>
      </c>
      <c r="C36" s="98">
        <f t="shared" si="1"/>
        <v>457378</v>
      </c>
      <c r="D36" s="99">
        <v>412883.0</v>
      </c>
      <c r="E36" s="99">
        <v>44495.0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141</v>
      </c>
      <c r="C37" s="98">
        <f t="shared" si="1"/>
        <v>355554</v>
      </c>
      <c r="D37" s="99">
        <v>244306.0</v>
      </c>
      <c r="E37" s="99">
        <v>111248.0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511675</v>
      </c>
      <c r="D38" s="99">
        <v>383068.0</v>
      </c>
      <c r="E38" s="99">
        <v>119670.0</v>
      </c>
      <c r="F38" s="99">
        <v>8937.0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24527516</v>
      </c>
      <c r="D40" s="104">
        <f t="shared" si="2"/>
        <v>18499049</v>
      </c>
      <c r="E40" s="104">
        <f t="shared" si="2"/>
        <v>5834640</v>
      </c>
      <c r="F40" s="104">
        <f t="shared" si="2"/>
        <v>193827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NORTHEAST COLLEGE OF HEALTH SCIENCES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16423.0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8589318.0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517124.0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149428.0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19250.0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451888.0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6.5986196E7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5.0860411E7</v>
      </c>
      <c r="E12" s="109">
        <f>D11-D12</f>
        <v>15125785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2.731169E7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3.9057902E7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757929.0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91996737</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2683411.0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6211752.0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4984601.0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2">
        <v>194458.0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2">
        <v>2989554.0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17063776</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7.480887E7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124091.0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74932961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91996737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NORTHEAST COLLEGE OF HEALTH SCIENCES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2023'!C40</f>
        <v>24527516</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2023'!C31</f>
        <v>1700450</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22827066</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1902255.5</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2023'!E2+'Balance Sheet 2023'!E3</f>
        <v>8605741</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4.523966943</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2023'!E30</f>
        <v>74808870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2023'!C40</f>
        <v>24527516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2043959.667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36.59997368</v>
      </c>
      <c r="E14" s="150" t="s">
        <v>193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2023'!E13:E15)</f>
        <v>66369592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2023'!C40</f>
        <v>24527516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2043959.667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32.47108692</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36.99505386</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2023'!E2:E7,'Revenues 2023'!F10:F15)</f>
        <v>18307882</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2023'!F44</f>
        <v>25849664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0.7082444863</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2023'!C7:C9)</f>
        <v>12245584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2023'!C10:C12)</f>
        <v>2430956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14676540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2023'!C40</f>
        <v>24527516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0.5983704179</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2023'!C10:C11)</f>
        <v>1546388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2023'!C7:C9)</f>
        <v>12245584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0.1262812782</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248</v>
      </c>
      <c r="D41" s="75">
        <f>'Expenses 2023'!D40</f>
        <v>18499049</v>
      </c>
      <c r="E41" s="165">
        <f t="shared" ref="E41:E44" si="1">D41/$D$44</f>
        <v>0.7542161628</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2023'!E40</f>
        <v>5834640</v>
      </c>
      <c r="E42" s="165">
        <f t="shared" si="1"/>
        <v>0.2378814063</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2023'!F40</f>
        <v>193827</v>
      </c>
      <c r="E43" s="165">
        <f t="shared" si="1"/>
        <v>0.007902430886</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24527516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2023'!F9</f>
        <v>847884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2023'!F40</f>
        <v>193827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D47/D48</f>
        <v>4.374436998</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2023'!E2:E10)</f>
        <v>9743431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2023'!E19:E22)</f>
        <v>13879764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0.7019882327</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2023'!E25:E26)</f>
        <v>194458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2023'!E18</f>
        <v>91996737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0.002113748882</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NORTHEAST COLLEGE OF HEALTH SCIENCES</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186</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187</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186</v>
      </c>
      <c r="D5" s="177">
        <f>'Ratios 2021'!D8</f>
        <v>4.127168157</v>
      </c>
      <c r="E5" s="177">
        <f>'Ratios 2022'!D8</f>
        <v>3.713227309</v>
      </c>
      <c r="F5" s="177">
        <f>'Ratios 2023'!D8</f>
        <v>4.523966943</v>
      </c>
      <c r="G5" s="177">
        <f>average(D5:F5)</f>
        <v>4.121454136</v>
      </c>
      <c r="H5" s="150" t="s">
        <v>193</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194</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195</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194</v>
      </c>
      <c r="D10" s="149">
        <f>'Ratios 2021'!D14</f>
        <v>36.63993661</v>
      </c>
      <c r="E10" s="149">
        <f>'Ratios 2022'!D14</f>
        <v>34.1534392</v>
      </c>
      <c r="F10" s="149">
        <f>'Ratios 2023'!D14</f>
        <v>36.59997368</v>
      </c>
      <c r="G10" s="177">
        <f>average(D10:F10)</f>
        <v>35.79778316</v>
      </c>
      <c r="H10" s="150" t="s">
        <v>193</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199</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200</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202</v>
      </c>
      <c r="D15" s="180">
        <f>'Ratios 2021'!D20</f>
        <v>35.46661852</v>
      </c>
      <c r="E15" s="180">
        <f>'Ratios 2022'!D20</f>
        <v>31.76026822</v>
      </c>
      <c r="F15" s="180">
        <f>'Ratios 2023'!D20</f>
        <v>32.47108692</v>
      </c>
      <c r="G15" s="177">
        <f>average(D15:F15)</f>
        <v>33.23265788</v>
      </c>
      <c r="H15" s="150" t="s">
        <v>193</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204</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205</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204</v>
      </c>
      <c r="D20" s="163">
        <f>'Ratios 2021'!D26</f>
        <v>0.7599510977</v>
      </c>
      <c r="E20" s="163">
        <f>'Ratios 2022'!D26</f>
        <v>0.8051647602</v>
      </c>
      <c r="F20" s="163">
        <f>'Ratios 2023'!D26</f>
        <v>0.7082444863</v>
      </c>
      <c r="G20" s="181">
        <f>average(D20:F20)</f>
        <v>0.7577867814</v>
      </c>
      <c r="H20" s="150" t="s">
        <v>208</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209</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210</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214</v>
      </c>
      <c r="D25" s="163">
        <f>'Ratios 2021'!D33</f>
        <v>0.6544570835</v>
      </c>
      <c r="E25" s="163">
        <f>'Ratios 2022'!D33</f>
        <v>0.6173007882</v>
      </c>
      <c r="F25" s="163">
        <f>'Ratios 2023'!D33</f>
        <v>0.5983704179</v>
      </c>
      <c r="G25" s="181">
        <f>average(D25:F25)</f>
        <v>0.6233760966</v>
      </c>
      <c r="H25" s="150" t="s">
        <v>215</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216</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217</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216</v>
      </c>
      <c r="D30" s="163">
        <f>'Ratios 2021'!D38</f>
        <v>0.1418669241</v>
      </c>
      <c r="E30" s="163">
        <f>'Ratios 2022'!D38</f>
        <v>0.1304098553</v>
      </c>
      <c r="F30" s="163">
        <f>'Ratios 2023'!D38</f>
        <v>0.1262812782</v>
      </c>
      <c r="G30" s="181">
        <f>average(D30:F30)</f>
        <v>0.1328526859</v>
      </c>
      <c r="H30" s="150" t="s">
        <v>219</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220</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221</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0.7565710028</v>
      </c>
      <c r="E35" s="163">
        <f>'Ratios 2022'!E41</f>
        <v>0.7510250423</v>
      </c>
      <c r="F35" s="163">
        <f>'Ratios 2023'!E41</f>
        <v>0.7542161628</v>
      </c>
      <c r="G35" s="181">
        <f t="shared" ref="G35:G37" si="1">average(D35:F35)</f>
        <v>0.7539374026</v>
      </c>
      <c r="H35" s="181"/>
      <c r="I35" s="43"/>
      <c r="J35" s="43"/>
      <c r="K35" s="43"/>
      <c r="L35" s="43"/>
      <c r="M35" s="43"/>
      <c r="N35" s="43"/>
      <c r="O35" s="43"/>
      <c r="P35" s="43"/>
      <c r="Q35" s="43"/>
      <c r="R35" s="43"/>
      <c r="S35" s="43"/>
      <c r="T35" s="43"/>
      <c r="U35" s="43"/>
      <c r="V35" s="43"/>
      <c r="W35" s="43"/>
      <c r="X35" s="43"/>
      <c r="Y35" s="43"/>
    </row>
    <row r="36">
      <c r="A36" s="139"/>
      <c r="B36" s="52"/>
      <c r="C36" s="148" t="s">
        <v>223</v>
      </c>
      <c r="D36" s="163">
        <f>'Ratios 2021'!E42</f>
        <v>0.2366462879</v>
      </c>
      <c r="E36" s="163">
        <f>'Ratios 2022'!E42</f>
        <v>0.2407123309</v>
      </c>
      <c r="F36" s="163">
        <f>'Ratios 2023'!E42</f>
        <v>0.2378814063</v>
      </c>
      <c r="G36" s="181">
        <f t="shared" si="1"/>
        <v>0.2384133417</v>
      </c>
      <c r="H36" s="181"/>
      <c r="I36" s="43"/>
      <c r="J36" s="43"/>
      <c r="K36" s="43"/>
      <c r="L36" s="43"/>
      <c r="M36" s="43"/>
      <c r="N36" s="43"/>
      <c r="O36" s="43"/>
      <c r="P36" s="43"/>
      <c r="Q36" s="43"/>
      <c r="R36" s="43"/>
      <c r="S36" s="43"/>
      <c r="T36" s="43"/>
      <c r="U36" s="43"/>
      <c r="V36" s="43"/>
      <c r="W36" s="43"/>
      <c r="X36" s="43"/>
      <c r="Y36" s="43"/>
    </row>
    <row r="37">
      <c r="A37" s="139"/>
      <c r="B37" s="182"/>
      <c r="C37" s="148" t="s">
        <v>224</v>
      </c>
      <c r="D37" s="163">
        <f>'Ratios 2021'!E43</f>
        <v>0.0067827093</v>
      </c>
      <c r="E37" s="163">
        <f>'Ratios 2022'!E43</f>
        <v>0.008262626811</v>
      </c>
      <c r="F37" s="163">
        <f>'Ratios 2023'!E43</f>
        <v>0.007902430886</v>
      </c>
      <c r="G37" s="181">
        <f t="shared" si="1"/>
        <v>0.007649255666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225</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226</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229</v>
      </c>
      <c r="D42" s="166">
        <f>'Ratios 2021'!D49</f>
        <v>4.616289404</v>
      </c>
      <c r="E42" s="166">
        <f>'Ratios 2022'!D49</f>
        <v>3.225401759</v>
      </c>
      <c r="F42" s="166">
        <f>'Ratios 2023'!D49</f>
        <v>4.374436998</v>
      </c>
      <c r="G42" s="183">
        <f>average(D42:F42)</f>
        <v>4.07204272</v>
      </c>
      <c r="H42" s="150" t="s">
        <v>230</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231</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232</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235</v>
      </c>
      <c r="D47" s="149">
        <f>'Ratios 2021'!D54</f>
        <v>0.4943949177</v>
      </c>
      <c r="E47" s="149">
        <f>'Ratios 2022'!D54</f>
        <v>0.5189986762</v>
      </c>
      <c r="F47" s="149">
        <f>'Ratios 2023'!D54</f>
        <v>0.7019882327</v>
      </c>
      <c r="G47" s="177">
        <f>average(D47:F47)</f>
        <v>0.5717939422</v>
      </c>
      <c r="H47" s="150" t="s">
        <v>236</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237</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238</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241</v>
      </c>
      <c r="D52" s="184">
        <f>'Ratios 2021'!D59</f>
        <v>0.003655999124</v>
      </c>
      <c r="E52" s="184">
        <f>'Ratios 2022'!D59</f>
        <v>0.002968356703</v>
      </c>
      <c r="F52" s="184">
        <f>'Ratios 2023'!D59</f>
        <v>0.002113748882</v>
      </c>
      <c r="G52" s="185">
        <f>average(D52:F52)</f>
        <v>0.00291270157</v>
      </c>
      <c r="H52" s="150" t="s">
        <v>242</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NORTHEAST COLLEGE OF HEALTH SCIENCES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NORTHEAST COLLEGE OF HEALTH SCIENCES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530002.0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134836.0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24379.0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664838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1.8099332E7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606966.0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470321.0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19176619</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1183758.0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5832.0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5832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5832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9878653.0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6221246.0</v>
      </c>
      <c r="E27" s="50">
        <v>893494.0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3657407</v>
      </c>
      <c r="E28" s="75">
        <f t="shared" si="2"/>
        <v>-893494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2763913</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2673.0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1280.0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1393</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11290.0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8000.0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101</v>
      </c>
      <c r="D41" s="74"/>
      <c r="E41" s="48">
        <v>800.0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20090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23816443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NORTHEAST COLLEGE OF HEALTH SCIENCES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4270</v>
      </c>
      <c r="D3" s="99">
        <v>4270.0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703747</v>
      </c>
      <c r="D4" s="99">
        <v>703747.0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1098747</v>
      </c>
      <c r="D7" s="99">
        <v>0.0</v>
      </c>
      <c r="E7" s="99">
        <v>1013142.0</v>
      </c>
      <c r="F7" s="99">
        <v>85605.0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10384719</v>
      </c>
      <c r="D9" s="99">
        <v>8503894.0</v>
      </c>
      <c r="E9" s="99">
        <v>1847283.0</v>
      </c>
      <c r="F9" s="99">
        <v>33542.0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606290</v>
      </c>
      <c r="D10" s="99">
        <v>482388.0</v>
      </c>
      <c r="E10" s="99">
        <v>121917.0</v>
      </c>
      <c r="F10" s="99">
        <v>1985.0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1022834</v>
      </c>
      <c r="D11" s="99">
        <v>797090.0</v>
      </c>
      <c r="E11" s="99">
        <v>215284.0</v>
      </c>
      <c r="F11" s="99">
        <v>10460.0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783761</v>
      </c>
      <c r="D12" s="99">
        <v>602868.0</v>
      </c>
      <c r="E12" s="99">
        <v>172450.0</v>
      </c>
      <c r="F12" s="99">
        <v>8443.0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152294</v>
      </c>
      <c r="D15" s="99">
        <v>0.0</v>
      </c>
      <c r="E15" s="99">
        <v>152294.0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71010</v>
      </c>
      <c r="D16" s="99">
        <v>0.0</v>
      </c>
      <c r="E16" s="99">
        <v>71010.0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192510</v>
      </c>
      <c r="D19" s="99">
        <v>0.0</v>
      </c>
      <c r="E19" s="99">
        <v>192510.0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82077</v>
      </c>
      <c r="D20" s="99">
        <v>82077.0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748281</v>
      </c>
      <c r="D21" s="99">
        <v>735373.0</v>
      </c>
      <c r="E21" s="99">
        <v>12908.0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539471</v>
      </c>
      <c r="D22" s="99">
        <v>366110.0</v>
      </c>
      <c r="E22" s="99">
        <v>172378.0</v>
      </c>
      <c r="F22" s="99">
        <v>983.0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192530</v>
      </c>
      <c r="D23" s="99">
        <v>7235.0</v>
      </c>
      <c r="E23" s="99">
        <v>185295.0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642147</v>
      </c>
      <c r="D25" s="99">
        <v>600383.0</v>
      </c>
      <c r="E25" s="99">
        <v>41764.0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106755</v>
      </c>
      <c r="D26" s="99">
        <v>71915.0</v>
      </c>
      <c r="E26" s="99">
        <v>32374.0</v>
      </c>
      <c r="F26" s="99">
        <v>2466.0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38537</v>
      </c>
      <c r="D28" s="99">
        <v>29321.0</v>
      </c>
      <c r="E28" s="99">
        <v>9216.0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231746</v>
      </c>
      <c r="D29" s="99">
        <v>208749.0</v>
      </c>
      <c r="E29" s="99">
        <v>22997.0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1482987</v>
      </c>
      <c r="D31" s="99">
        <v>1289060.0</v>
      </c>
      <c r="E31" s="99">
        <v>193927.0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494560</v>
      </c>
      <c r="D32" s="99">
        <v>73960.0</v>
      </c>
      <c r="E32" s="99">
        <v>420600.0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102" t="s">
        <v>139</v>
      </c>
      <c r="C34" s="98">
        <f t="shared" si="1"/>
        <v>721790</v>
      </c>
      <c r="D34" s="99">
        <v>593960.0</v>
      </c>
      <c r="E34" s="99">
        <v>127816.0</v>
      </c>
      <c r="F34" s="99">
        <v>14.0</v>
      </c>
      <c r="G34" s="43"/>
      <c r="H34" s="43"/>
      <c r="I34" s="43"/>
      <c r="J34" s="43"/>
      <c r="K34" s="43"/>
      <c r="L34" s="43"/>
      <c r="M34" s="43"/>
      <c r="N34" s="43"/>
      <c r="O34" s="43"/>
      <c r="P34" s="43"/>
      <c r="Q34" s="43"/>
      <c r="R34" s="43"/>
      <c r="S34" s="43"/>
      <c r="T34" s="43"/>
      <c r="U34" s="43"/>
      <c r="V34" s="43"/>
      <c r="W34" s="43"/>
      <c r="X34" s="43"/>
      <c r="Y34" s="43"/>
      <c r="Z34" s="43"/>
    </row>
    <row r="35">
      <c r="A35" s="45" t="s">
        <v>48</v>
      </c>
      <c r="B35" s="103" t="s">
        <v>140</v>
      </c>
      <c r="C35" s="98">
        <f t="shared" si="1"/>
        <v>434129</v>
      </c>
      <c r="D35" s="99">
        <v>341636.0</v>
      </c>
      <c r="E35" s="99">
        <v>92490.0</v>
      </c>
      <c r="F35" s="99">
        <v>3.0</v>
      </c>
      <c r="G35" s="43"/>
      <c r="H35" s="43"/>
      <c r="I35" s="43"/>
      <c r="J35" s="43"/>
      <c r="K35" s="43"/>
      <c r="L35" s="43"/>
      <c r="M35" s="43"/>
      <c r="N35" s="43"/>
      <c r="O35" s="43"/>
      <c r="P35" s="43"/>
      <c r="Q35" s="43"/>
      <c r="R35" s="43"/>
      <c r="S35" s="43"/>
      <c r="T35" s="43"/>
      <c r="U35" s="43"/>
      <c r="V35" s="43"/>
      <c r="W35" s="43"/>
      <c r="X35" s="43"/>
      <c r="Y35" s="43"/>
      <c r="Z35" s="43"/>
    </row>
    <row r="36">
      <c r="A36" s="45" t="s">
        <v>50</v>
      </c>
      <c r="B36" s="103" t="s">
        <v>141</v>
      </c>
      <c r="C36" s="98">
        <f t="shared" si="1"/>
        <v>248847</v>
      </c>
      <c r="D36" s="99">
        <v>133763.0</v>
      </c>
      <c r="E36" s="99">
        <v>115059.0</v>
      </c>
      <c r="F36" s="99">
        <v>25.0</v>
      </c>
      <c r="G36" s="43"/>
      <c r="H36" s="43"/>
      <c r="I36" s="43"/>
      <c r="J36" s="43"/>
      <c r="K36" s="43"/>
      <c r="L36" s="43"/>
      <c r="M36" s="43"/>
      <c r="N36" s="43"/>
      <c r="O36" s="43"/>
      <c r="P36" s="43"/>
      <c r="Q36" s="43"/>
      <c r="R36" s="43"/>
      <c r="S36" s="43"/>
      <c r="T36" s="43"/>
      <c r="U36" s="43"/>
      <c r="V36" s="43"/>
      <c r="W36" s="43"/>
      <c r="X36" s="43"/>
      <c r="Y36" s="43"/>
      <c r="Z36" s="43"/>
    </row>
    <row r="37">
      <c r="A37" s="45" t="s">
        <v>52</v>
      </c>
      <c r="B37" s="103" t="s">
        <v>142</v>
      </c>
      <c r="C37" s="98">
        <f t="shared" si="1"/>
        <v>18468</v>
      </c>
      <c r="D37" s="99">
        <v>717.0</v>
      </c>
      <c r="E37" s="99">
        <v>17751.0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230896</v>
      </c>
      <c r="D38" s="99">
        <v>436061.0</v>
      </c>
      <c r="E38" s="99">
        <v>-205659.0</v>
      </c>
      <c r="F38" s="99">
        <v>494.0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21233403</v>
      </c>
      <c r="D40" s="104">
        <f t="shared" si="2"/>
        <v>16064577</v>
      </c>
      <c r="E40" s="104">
        <f t="shared" si="2"/>
        <v>5024806</v>
      </c>
      <c r="F40" s="104">
        <f t="shared" si="2"/>
        <v>144020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NORTHEAST COLLEGE OF HEALTH SCIENCES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25475.0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6767299.0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696275.0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376238.0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30734.0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198353.0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6.1664125E7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4.8529699E7</v>
      </c>
      <c r="E12" s="109">
        <f>D11-D12</f>
        <v>13134426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2.8559127E7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3.419729E7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618742.0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84603959</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2511485.0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6567266.0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7293533.0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9">
        <v>309312.0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9">
        <v>2959670.0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19641266</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6.4832545E7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130148.0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64962693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84603959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NORTHEAST COLLEGE OF HEALTH SCIENCES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187</v>
      </c>
      <c r="C3" s="145" t="s">
        <v>188</v>
      </c>
      <c r="D3" s="146">
        <f>'Expenses 2021'!C40</f>
        <v>21233403</v>
      </c>
      <c r="E3" s="147"/>
      <c r="F3" s="43"/>
      <c r="G3" s="43"/>
      <c r="H3" s="43"/>
      <c r="I3" s="43"/>
      <c r="J3" s="43"/>
      <c r="K3" s="43"/>
      <c r="L3" s="43"/>
      <c r="M3" s="43"/>
      <c r="N3" s="43"/>
      <c r="O3" s="43"/>
      <c r="P3" s="43"/>
      <c r="Q3" s="43"/>
      <c r="R3" s="43"/>
      <c r="S3" s="43"/>
      <c r="T3" s="43"/>
      <c r="U3" s="43"/>
      <c r="V3" s="43"/>
      <c r="W3" s="43"/>
      <c r="X3" s="43"/>
      <c r="Y3" s="43"/>
    </row>
    <row r="4">
      <c r="A4" s="139"/>
      <c r="B4" s="49"/>
      <c r="C4" s="145" t="s">
        <v>189</v>
      </c>
      <c r="D4" s="146">
        <f>'Expenses 2021'!C31</f>
        <v>1482987</v>
      </c>
      <c r="E4" s="147"/>
      <c r="F4" s="43"/>
      <c r="G4" s="43"/>
      <c r="H4" s="43"/>
      <c r="I4" s="43"/>
      <c r="J4" s="43"/>
      <c r="K4" s="43"/>
      <c r="L4" s="43"/>
      <c r="M4" s="43"/>
      <c r="N4" s="43"/>
      <c r="O4" s="43"/>
      <c r="P4" s="43"/>
      <c r="Q4" s="43"/>
      <c r="R4" s="43"/>
      <c r="S4" s="43"/>
      <c r="T4" s="43"/>
      <c r="U4" s="43"/>
      <c r="V4" s="43"/>
      <c r="W4" s="43"/>
      <c r="X4" s="43"/>
      <c r="Y4" s="43"/>
    </row>
    <row r="5">
      <c r="A5" s="139"/>
      <c r="B5" s="49"/>
      <c r="C5" s="145" t="s">
        <v>190</v>
      </c>
      <c r="D5" s="146">
        <f>D3-D4</f>
        <v>19750416</v>
      </c>
      <c r="E5" s="147"/>
      <c r="F5" s="43"/>
      <c r="G5" s="43"/>
      <c r="H5" s="43"/>
      <c r="I5" s="43"/>
      <c r="J5" s="43"/>
      <c r="K5" s="43"/>
      <c r="L5" s="43"/>
      <c r="M5" s="43"/>
      <c r="N5" s="43"/>
      <c r="O5" s="43"/>
      <c r="P5" s="43"/>
      <c r="Q5" s="43"/>
      <c r="R5" s="43"/>
      <c r="S5" s="43"/>
      <c r="T5" s="43"/>
      <c r="U5" s="43"/>
      <c r="V5" s="43"/>
      <c r="W5" s="43"/>
      <c r="X5" s="43"/>
      <c r="Y5" s="43"/>
    </row>
    <row r="6">
      <c r="A6" s="139"/>
      <c r="B6" s="49"/>
      <c r="C6" s="145" t="s">
        <v>191</v>
      </c>
      <c r="D6" s="146">
        <f>D5/12</f>
        <v>1645868</v>
      </c>
      <c r="E6" s="147"/>
      <c r="F6" s="43"/>
      <c r="G6" s="43"/>
      <c r="H6" s="43"/>
      <c r="I6" s="43"/>
      <c r="J6" s="43"/>
      <c r="K6" s="43"/>
      <c r="L6" s="43"/>
      <c r="M6" s="43"/>
      <c r="N6" s="43"/>
      <c r="O6" s="43"/>
      <c r="P6" s="43"/>
      <c r="Q6" s="43"/>
      <c r="R6" s="43"/>
      <c r="S6" s="43"/>
      <c r="T6" s="43"/>
      <c r="U6" s="43"/>
      <c r="V6" s="43"/>
      <c r="W6" s="43"/>
      <c r="X6" s="43"/>
      <c r="Y6" s="43"/>
    </row>
    <row r="7">
      <c r="A7" s="139"/>
      <c r="B7" s="49"/>
      <c r="C7" s="145" t="s">
        <v>192</v>
      </c>
      <c r="D7" s="75">
        <f>'Balance Sheet 2021'!E2+'Balance Sheet 2021'!E3</f>
        <v>6792774</v>
      </c>
      <c r="E7" s="147"/>
      <c r="F7" s="43"/>
      <c r="G7" s="43"/>
      <c r="H7" s="43"/>
      <c r="I7" s="43"/>
      <c r="J7" s="43"/>
      <c r="K7" s="43"/>
      <c r="L7" s="43"/>
      <c r="M7" s="43"/>
      <c r="N7" s="43"/>
      <c r="O7" s="43"/>
      <c r="P7" s="43"/>
      <c r="Q7" s="43"/>
      <c r="R7" s="43"/>
      <c r="S7" s="43"/>
      <c r="T7" s="43"/>
      <c r="U7" s="43"/>
      <c r="V7" s="43"/>
      <c r="W7" s="43"/>
      <c r="X7" s="43"/>
      <c r="Y7" s="43"/>
    </row>
    <row r="8">
      <c r="A8" s="139"/>
      <c r="B8" s="49"/>
      <c r="C8" s="148" t="s">
        <v>186</v>
      </c>
      <c r="D8" s="149">
        <f>D7/D6</f>
        <v>4.127168157</v>
      </c>
      <c r="E8" s="150" t="s">
        <v>193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195</v>
      </c>
      <c r="C11" s="145" t="s">
        <v>196</v>
      </c>
      <c r="D11" s="75">
        <f>'Balance Sheet 2021'!E30</f>
        <v>64832545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197</v>
      </c>
      <c r="D12" s="75">
        <f>'Expenses 2021'!C40</f>
        <v>21233403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198</v>
      </c>
      <c r="D13" s="146">
        <f>D12/12</f>
        <v>1769450.25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194</v>
      </c>
      <c r="D14" s="149">
        <f>D11/D13</f>
        <v>36.63993661</v>
      </c>
      <c r="E14" s="150" t="s">
        <v>193</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200</v>
      </c>
      <c r="C17" s="145" t="s">
        <v>201</v>
      </c>
      <c r="D17" s="75">
        <f>sum('Balance Sheet 2021'!E13:E15)</f>
        <v>62756417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197</v>
      </c>
      <c r="D18" s="75">
        <f>'Expenses 2021'!C40</f>
        <v>21233403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198</v>
      </c>
      <c r="D19" s="146">
        <f>D18/12</f>
        <v>1769450.25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202</v>
      </c>
      <c r="D20" s="149">
        <f>D17/D19</f>
        <v>35.46661852</v>
      </c>
      <c r="E20" s="150" t="s">
        <v>193</v>
      </c>
      <c r="F20" s="43"/>
      <c r="G20" s="43"/>
      <c r="H20" s="43"/>
      <c r="I20" s="43"/>
      <c r="J20" s="43"/>
      <c r="K20" s="43"/>
      <c r="L20" s="43"/>
      <c r="M20" s="43"/>
      <c r="N20" s="43"/>
      <c r="O20" s="43"/>
      <c r="P20" s="43"/>
      <c r="Q20" s="43"/>
      <c r="R20" s="43"/>
      <c r="S20" s="43"/>
      <c r="T20" s="43"/>
      <c r="U20" s="43"/>
      <c r="V20" s="43"/>
      <c r="W20" s="43"/>
      <c r="X20" s="43"/>
      <c r="Y20" s="43"/>
    </row>
    <row r="21">
      <c r="A21" s="139"/>
      <c r="B21" s="49"/>
      <c r="C21" s="154" t="s">
        <v>203</v>
      </c>
      <c r="D21" s="155">
        <f>D20+D8</f>
        <v>39.59378667</v>
      </c>
      <c r="E21" s="156" t="s">
        <v>193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205</v>
      </c>
      <c r="C24" s="160"/>
      <c r="D24" s="161">
        <f>max('Revenues 2021'!E2:E7,'Revenues 2021'!F10:F15)</f>
        <v>18099332</v>
      </c>
      <c r="E24" s="162" t="s">
        <v>206</v>
      </c>
      <c r="F24" s="43"/>
      <c r="G24" s="43"/>
      <c r="H24" s="43"/>
      <c r="I24" s="43"/>
      <c r="J24" s="43"/>
      <c r="K24" s="43"/>
      <c r="L24" s="43"/>
      <c r="M24" s="43"/>
      <c r="N24" s="43"/>
      <c r="O24" s="43"/>
      <c r="P24" s="43"/>
      <c r="Q24" s="43"/>
      <c r="R24" s="43"/>
      <c r="S24" s="43"/>
      <c r="T24" s="43"/>
      <c r="U24" s="43"/>
      <c r="V24" s="43"/>
      <c r="W24" s="43"/>
      <c r="X24" s="43"/>
      <c r="Y24" s="43"/>
    </row>
    <row r="25">
      <c r="A25" s="139"/>
      <c r="B25" s="49"/>
      <c r="C25" s="145" t="s">
        <v>207</v>
      </c>
      <c r="D25" s="146">
        <f>'Revenues 2021'!F44</f>
        <v>23816443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204</v>
      </c>
      <c r="D26" s="163">
        <f>D24/D25</f>
        <v>0.7599510977</v>
      </c>
      <c r="E26" s="150" t="s">
        <v>208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210</v>
      </c>
      <c r="C29" s="145" t="s">
        <v>211</v>
      </c>
      <c r="D29" s="75">
        <f>SUM('Expenses 2021'!C7:C9)</f>
        <v>11483466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212</v>
      </c>
      <c r="D30" s="75">
        <f>SUM('Expenses 2021'!C10:C12)</f>
        <v>2412885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213</v>
      </c>
      <c r="D31" s="75">
        <f>sum(D29:D30)</f>
        <v>13896351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188</v>
      </c>
      <c r="D32" s="75">
        <f>'Expenses 2021'!C40</f>
        <v>21233403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214</v>
      </c>
      <c r="D33" s="163">
        <f>D31/D32</f>
        <v>0.6544570835</v>
      </c>
      <c r="E33" s="150" t="s">
        <v>215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217</v>
      </c>
      <c r="C36" s="145" t="s">
        <v>218</v>
      </c>
      <c r="D36" s="75">
        <f>SUM('Expenses 2021'!C10:C11)</f>
        <v>1629124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211</v>
      </c>
      <c r="D37" s="75">
        <f>SUM('Expenses 2021'!C7:C9)</f>
        <v>11483466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216</v>
      </c>
      <c r="D38" s="163">
        <f>D36/D37</f>
        <v>0.1418669241</v>
      </c>
      <c r="E38" s="150" t="s">
        <v>219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221</v>
      </c>
      <c r="C41" s="148" t="s">
        <v>222</v>
      </c>
      <c r="D41" s="75">
        <f>'Expenses 2021'!D40</f>
        <v>16064577</v>
      </c>
      <c r="E41" s="165">
        <f t="shared" ref="E41:E44" si="1">D41/$D$44</f>
        <v>0.7565710028</v>
      </c>
      <c r="F41" s="43"/>
      <c r="G41" s="43"/>
      <c r="H41" s="43"/>
      <c r="I41" s="43"/>
      <c r="J41" s="43"/>
      <c r="K41" s="43"/>
      <c r="L41" s="43"/>
      <c r="M41" s="43"/>
      <c r="N41" s="43"/>
      <c r="O41" s="43"/>
      <c r="P41" s="43"/>
      <c r="Q41" s="43"/>
      <c r="R41" s="43"/>
      <c r="S41" s="43"/>
      <c r="T41" s="43"/>
      <c r="U41" s="43"/>
      <c r="V41" s="43"/>
      <c r="W41" s="43"/>
      <c r="X41" s="43"/>
      <c r="Y41" s="43"/>
    </row>
    <row r="42">
      <c r="A42" s="139"/>
      <c r="B42" s="49"/>
      <c r="C42" s="148" t="s">
        <v>223</v>
      </c>
      <c r="D42" s="146">
        <f>'Expenses 2021'!E40</f>
        <v>5024806</v>
      </c>
      <c r="E42" s="165">
        <f t="shared" si="1"/>
        <v>0.2366462879</v>
      </c>
      <c r="F42" s="43"/>
      <c r="G42" s="43"/>
      <c r="H42" s="43"/>
      <c r="I42" s="43"/>
      <c r="J42" s="43"/>
      <c r="K42" s="43"/>
      <c r="L42" s="43"/>
      <c r="M42" s="43"/>
      <c r="N42" s="43"/>
      <c r="O42" s="43"/>
      <c r="P42" s="43"/>
      <c r="Q42" s="43"/>
      <c r="R42" s="43"/>
      <c r="S42" s="43"/>
      <c r="T42" s="43"/>
      <c r="U42" s="43"/>
      <c r="V42" s="43"/>
      <c r="W42" s="43"/>
      <c r="X42" s="43"/>
      <c r="Y42" s="43"/>
    </row>
    <row r="43">
      <c r="A43" s="139"/>
      <c r="B43" s="49"/>
      <c r="C43" s="148" t="s">
        <v>224</v>
      </c>
      <c r="D43" s="146">
        <f>'Expenses 2021'!F40</f>
        <v>144020</v>
      </c>
      <c r="E43" s="165">
        <f t="shared" si="1"/>
        <v>0.0067827093</v>
      </c>
      <c r="F43" s="43"/>
      <c r="G43" s="43"/>
      <c r="H43" s="43"/>
      <c r="I43" s="43"/>
      <c r="J43" s="43"/>
      <c r="K43" s="43"/>
      <c r="L43" s="43"/>
      <c r="M43" s="43"/>
      <c r="N43" s="43"/>
      <c r="O43" s="43"/>
      <c r="P43" s="43"/>
      <c r="Q43" s="43"/>
      <c r="R43" s="43"/>
      <c r="S43" s="43"/>
      <c r="T43" s="43"/>
      <c r="U43" s="43"/>
      <c r="V43" s="43"/>
      <c r="W43" s="43"/>
      <c r="X43" s="43"/>
      <c r="Y43" s="43"/>
    </row>
    <row r="44">
      <c r="A44" s="139"/>
      <c r="B44" s="49"/>
      <c r="C44" s="145" t="s">
        <v>188</v>
      </c>
      <c r="D44" s="146">
        <f>sum(D41:D43)</f>
        <v>21233403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226</v>
      </c>
      <c r="C47" s="145" t="s">
        <v>227</v>
      </c>
      <c r="D47" s="146">
        <f>'Revenues 2021'!F9</f>
        <v>664838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228</v>
      </c>
      <c r="D48" s="146">
        <f>'Expenses 2021'!F40</f>
        <v>144020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229</v>
      </c>
      <c r="D49" s="166">
        <f>D47/D48</f>
        <v>4.616289404</v>
      </c>
      <c r="E49" s="150" t="s">
        <v>230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232</v>
      </c>
      <c r="C52" s="145" t="s">
        <v>233</v>
      </c>
      <c r="D52" s="146">
        <f>sum('Balance Sheet 2021'!E2:E10)</f>
        <v>8094374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234</v>
      </c>
      <c r="D53" s="146">
        <f>sum('Balance Sheet 2021'!E19:E22)</f>
        <v>16372284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235</v>
      </c>
      <c r="D54" s="168">
        <f>D52/D53</f>
        <v>0.4943949177</v>
      </c>
      <c r="E54" s="150" t="s">
        <v>236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238</v>
      </c>
      <c r="C57" s="145" t="s">
        <v>239</v>
      </c>
      <c r="D57" s="146">
        <f>sum('Balance Sheet 2021'!E25:E26)</f>
        <v>309312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240</v>
      </c>
      <c r="D58" s="146">
        <f>'Balance Sheet 2021'!E18</f>
        <v>84603959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241</v>
      </c>
      <c r="D59" s="169">
        <f>D57/D58</f>
        <v>0.003655999124</v>
      </c>
      <c r="E59" s="150" t="s">
        <v>242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NORTHEAST COLLEGE OF HEALTH SCIENCES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497846.0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128956.0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12058.0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626802</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1.7883719E7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773600.0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604761.0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19262080</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1049717.0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7185.0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7185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7185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244</v>
      </c>
      <c r="D26" s="50">
        <v>6499258.0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5256151.0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1243107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1243107</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2339.0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1150.0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1189</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13174.0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8000.0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21174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22211254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NORTHEAST COLLEGE OF HEALTH SCIENCES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11998</v>
      </c>
      <c r="D3" s="99">
        <v>11998.0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635355</v>
      </c>
      <c r="D4" s="99">
        <v>635355.0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1009430</v>
      </c>
      <c r="D7" s="99">
        <v>0.0</v>
      </c>
      <c r="E7" s="99">
        <v>913286.0</v>
      </c>
      <c r="F7" s="99">
        <v>96144.0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11104064</v>
      </c>
      <c r="D9" s="99">
        <v>8884425.0</v>
      </c>
      <c r="E9" s="99">
        <v>2184329.0</v>
      </c>
      <c r="F9" s="99">
        <v>35310.0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620792</v>
      </c>
      <c r="D10" s="99">
        <v>507654.0</v>
      </c>
      <c r="E10" s="99">
        <v>111292.0</v>
      </c>
      <c r="F10" s="99">
        <v>1846.0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958927</v>
      </c>
      <c r="D11" s="99">
        <v>686129.0</v>
      </c>
      <c r="E11" s="99">
        <v>263362.0</v>
      </c>
      <c r="F11" s="99">
        <v>9436.0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825404</v>
      </c>
      <c r="D12" s="99">
        <v>633326.0</v>
      </c>
      <c r="E12" s="99">
        <v>182714.0</v>
      </c>
      <c r="F12" s="99">
        <v>9364.0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132600</v>
      </c>
      <c r="D15" s="99">
        <v>0.0</v>
      </c>
      <c r="E15" s="99">
        <v>132600.0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76415</v>
      </c>
      <c r="D16" s="99">
        <v>0.0</v>
      </c>
      <c r="E16" s="99">
        <v>76415.0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149190</v>
      </c>
      <c r="D19" s="99">
        <v>0.0</v>
      </c>
      <c r="E19" s="99">
        <v>149190.0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87086</v>
      </c>
      <c r="D20" s="99">
        <v>86836.0</v>
      </c>
      <c r="E20" s="99">
        <v>250.0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707346</v>
      </c>
      <c r="D21" s="99">
        <v>683783.0</v>
      </c>
      <c r="E21" s="99">
        <v>23563.0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632945</v>
      </c>
      <c r="D22" s="99">
        <v>438277.0</v>
      </c>
      <c r="E22" s="99">
        <v>194177.0</v>
      </c>
      <c r="F22" s="99">
        <v>491.0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187415</v>
      </c>
      <c r="D23" s="99">
        <v>1011.0</v>
      </c>
      <c r="E23" s="99">
        <v>186404.0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547304</v>
      </c>
      <c r="D25" s="99">
        <v>510841.0</v>
      </c>
      <c r="E25" s="99">
        <v>36463.0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157037</v>
      </c>
      <c r="D26" s="99">
        <v>114536.0</v>
      </c>
      <c r="E26" s="99">
        <v>39701.0</v>
      </c>
      <c r="F26" s="99">
        <v>2800.0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30556</v>
      </c>
      <c r="D28" s="99">
        <v>23577.0</v>
      </c>
      <c r="E28" s="99">
        <v>6929.0</v>
      </c>
      <c r="F28" s="99">
        <v>50.0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197032</v>
      </c>
      <c r="D29" s="99">
        <v>177595.0</v>
      </c>
      <c r="E29" s="99">
        <v>19437.0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1516879</v>
      </c>
      <c r="D31" s="99">
        <v>1334942.0</v>
      </c>
      <c r="E31" s="99">
        <v>181937.0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528567</v>
      </c>
      <c r="D32" s="99">
        <v>71359.0</v>
      </c>
      <c r="E32" s="99">
        <v>457208.0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140</v>
      </c>
      <c r="C34" s="98">
        <f t="shared" si="1"/>
        <v>1097134</v>
      </c>
      <c r="D34" s="99">
        <v>985024.0</v>
      </c>
      <c r="E34" s="99">
        <v>112092.0</v>
      </c>
      <c r="F34" s="99">
        <v>18.0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1045086</v>
      </c>
      <c r="D35" s="99">
        <v>900563.0</v>
      </c>
      <c r="E35" s="99">
        <v>144487.0</v>
      </c>
      <c r="F35" s="99">
        <v>36.0</v>
      </c>
      <c r="G35" s="43"/>
      <c r="H35" s="43"/>
      <c r="I35" s="43"/>
      <c r="J35" s="43"/>
      <c r="K35" s="43"/>
      <c r="L35" s="43"/>
      <c r="M35" s="43"/>
      <c r="N35" s="43"/>
      <c r="O35" s="43"/>
      <c r="P35" s="43"/>
      <c r="Q35" s="43"/>
      <c r="R35" s="43"/>
      <c r="S35" s="43"/>
      <c r="T35" s="43"/>
      <c r="U35" s="43"/>
      <c r="V35" s="43"/>
      <c r="W35" s="43"/>
      <c r="X35" s="43"/>
      <c r="Y35" s="43"/>
      <c r="Z35" s="43"/>
    </row>
    <row r="36">
      <c r="A36" s="45" t="s">
        <v>50</v>
      </c>
      <c r="B36" s="60" t="s">
        <v>141</v>
      </c>
      <c r="C36" s="98">
        <f t="shared" si="1"/>
        <v>274691</v>
      </c>
      <c r="D36" s="99">
        <v>162530.0</v>
      </c>
      <c r="E36" s="99">
        <v>112136.0</v>
      </c>
      <c r="F36" s="99">
        <v>25.0</v>
      </c>
      <c r="G36" s="43"/>
      <c r="H36" s="43"/>
      <c r="I36" s="43"/>
      <c r="J36" s="43"/>
      <c r="K36" s="43"/>
      <c r="L36" s="43"/>
      <c r="M36" s="43"/>
      <c r="N36" s="43"/>
      <c r="O36" s="43"/>
      <c r="P36" s="43"/>
      <c r="Q36" s="43"/>
      <c r="R36" s="43"/>
      <c r="S36" s="43"/>
      <c r="T36" s="43"/>
      <c r="U36" s="43"/>
      <c r="V36" s="43"/>
      <c r="W36" s="43"/>
      <c r="X36" s="43"/>
      <c r="Y36" s="43"/>
      <c r="Z36" s="43"/>
    </row>
    <row r="37">
      <c r="A37" s="45" t="s">
        <v>52</v>
      </c>
      <c r="B37" s="60" t="s">
        <v>245</v>
      </c>
      <c r="C37" s="98">
        <f t="shared" si="1"/>
        <v>224198</v>
      </c>
      <c r="D37" s="99">
        <v>214218.0</v>
      </c>
      <c r="E37" s="99">
        <v>9980.0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762067</v>
      </c>
      <c r="D38" s="99">
        <v>599768.0</v>
      </c>
      <c r="E38" s="99">
        <v>123486.0</v>
      </c>
      <c r="F38" s="99">
        <v>38813.0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4">
        <f t="shared" ref="C40:F40" si="2">sum(C3:C39)</f>
        <v>23519518</v>
      </c>
      <c r="D40" s="104">
        <f t="shared" si="2"/>
        <v>17663747</v>
      </c>
      <c r="E40" s="104">
        <f t="shared" si="2"/>
        <v>5661438</v>
      </c>
      <c r="F40" s="104">
        <f t="shared" si="2"/>
        <v>194333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NORTHEAST COLLEGE OF HEALTH SCIENCES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145</v>
      </c>
      <c r="B2" s="45">
        <v>1.0</v>
      </c>
      <c r="C2" s="46" t="s">
        <v>146</v>
      </c>
      <c r="D2" s="111"/>
      <c r="E2" s="112">
        <v>47269.0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3"/>
      <c r="E3" s="112">
        <v>6761131.0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3"/>
      <c r="E5" s="112">
        <v>457138.0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3"/>
      <c r="E8" s="112">
        <v>253259.0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3"/>
      <c r="E9" s="112">
        <v>25327.0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1"/>
      <c r="E10" s="112">
        <v>284178.0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2">
        <v>6.4224167E7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2">
        <v>4.9635645E7</v>
      </c>
      <c r="E12" s="109">
        <f>D11-D12</f>
        <v>14588522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3"/>
      <c r="E13" s="112">
        <v>2.5619698E7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3"/>
      <c r="E14" s="112">
        <v>3.6629152E7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3"/>
      <c r="E17" s="112">
        <v>674137.0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4"/>
      <c r="E18" s="115">
        <f>sum(E2:E17)</f>
        <v>85339811</v>
      </c>
      <c r="F18" s="43"/>
      <c r="G18" s="43"/>
      <c r="H18" s="43"/>
      <c r="I18" s="43"/>
      <c r="J18" s="43"/>
      <c r="K18" s="43"/>
      <c r="L18" s="43"/>
      <c r="M18" s="43"/>
      <c r="N18" s="43"/>
      <c r="O18" s="43"/>
      <c r="P18" s="43"/>
      <c r="Q18" s="43"/>
      <c r="R18" s="43"/>
      <c r="S18" s="43"/>
      <c r="T18" s="43"/>
      <c r="U18" s="43"/>
      <c r="V18" s="43"/>
      <c r="W18" s="43"/>
      <c r="X18" s="43"/>
      <c r="Y18" s="43"/>
      <c r="Z18" s="43"/>
    </row>
    <row r="19">
      <c r="A19" s="44" t="s">
        <v>165</v>
      </c>
      <c r="B19" s="116">
        <v>17.0</v>
      </c>
      <c r="C19" s="117" t="s">
        <v>166</v>
      </c>
      <c r="D19" s="118"/>
      <c r="E19" s="112">
        <v>2439048.0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168</v>
      </c>
      <c r="D21" s="118"/>
      <c r="E21" s="112">
        <v>6491518.0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169</v>
      </c>
      <c r="D22" s="118"/>
      <c r="E22" s="112">
        <v>6152906.0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170</v>
      </c>
      <c r="D23" s="118"/>
      <c r="E23" s="112">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171</v>
      </c>
      <c r="D24" s="121"/>
      <c r="E24" s="112">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172</v>
      </c>
      <c r="D25" s="122"/>
      <c r="E25" s="112">
        <v>253319.0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173</v>
      </c>
      <c r="D26" s="118"/>
      <c r="E26" s="112">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174</v>
      </c>
      <c r="D27" s="118"/>
      <c r="E27" s="112">
        <v>2938206.0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175</v>
      </c>
      <c r="D28" s="126"/>
      <c r="E28" s="127">
        <f>sum(E19:E27)</f>
        <v>18274997</v>
      </c>
      <c r="F28" s="43"/>
      <c r="G28" s="43"/>
      <c r="H28" s="43"/>
      <c r="I28" s="43"/>
      <c r="J28" s="43"/>
      <c r="K28" s="43"/>
      <c r="L28" s="43"/>
      <c r="M28" s="43"/>
      <c r="N28" s="43"/>
      <c r="O28" s="43"/>
      <c r="P28" s="43"/>
      <c r="Q28" s="43"/>
      <c r="R28" s="43"/>
      <c r="S28" s="43"/>
      <c r="T28" s="43"/>
      <c r="U28" s="43"/>
      <c r="V28" s="43"/>
      <c r="W28" s="43"/>
      <c r="X28" s="43"/>
      <c r="Y28" s="43"/>
      <c r="Z28" s="43"/>
    </row>
    <row r="29">
      <c r="A29" s="65" t="s">
        <v>176</v>
      </c>
      <c r="B29" s="128"/>
      <c r="C29" s="129" t="s">
        <v>177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178</v>
      </c>
      <c r="D30" s="118"/>
      <c r="E30" s="112">
        <v>6.6939369E7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179</v>
      </c>
      <c r="D31" s="118"/>
      <c r="E31" s="112">
        <v>125445.0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184</v>
      </c>
      <c r="D36" s="132"/>
      <c r="E36" s="127">
        <f>sum(E30:E35)</f>
        <v>67064814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185</v>
      </c>
      <c r="D37" s="136"/>
      <c r="E37" s="137">
        <f>E36+E28</f>
        <v>85339811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