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0" sheetId="3" r:id="rId6"/>
    <sheet state="visible" name="Expenses 2020" sheetId="4" r:id="rId7"/>
    <sheet state="visible" name="Balance Sheet 2020" sheetId="5" r:id="rId8"/>
    <sheet state="visible" name="Ratios 2020" sheetId="6" r:id="rId9"/>
    <sheet state="visible" name="Revenues 2021" sheetId="7" r:id="rId10"/>
    <sheet state="visible" name="Expenses 2021" sheetId="8" r:id="rId11"/>
    <sheet state="visible" name="Balance Sheet 2021" sheetId="9" r:id="rId12"/>
    <sheet state="visible" name="Ratios 2021" sheetId="10" r:id="rId13"/>
    <sheet state="visible" name="Revenues 2022" sheetId="11" r:id="rId14"/>
    <sheet state="visible" name="Expenses 2022" sheetId="12" r:id="rId15"/>
    <sheet state="visible" name="Balance Sheet 2022" sheetId="13" r:id="rId16"/>
    <sheet state="visible" name="Ratios 2022" sheetId="14" r:id="rId17"/>
    <sheet state="visible" name="Multi-Year Ratios" sheetId="15" r:id="rId18"/>
  </sheets>
  <definedNames/>
  <calcPr/>
</workbook>
</file>

<file path=xl/sharedStrings.xml><?xml version="1.0" encoding="utf-8"?>
<sst xmlns="http://schemas.openxmlformats.org/spreadsheetml/2006/main" count="859" uniqueCount="246">
  <si>
    <t>NATIONAL BASKETBALL ASSOCIATION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</si>
  <si>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</si>
  <si>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</si>
  <si>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</si>
  <si>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</si>
  <si>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</si>
  <si>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</si>
  <si>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</si>
  <si>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</si>
  <si>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</si>
  <si>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</si>
  <si>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</si>
  <si>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</si>
  <si>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</si>
  <si>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</si>
  <si>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</si>
  <si>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</si>
  <si>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</si>
  <si>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</si>
  <si>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</si>
  <si>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</si>
  <si>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</si>
  <si>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</si>
  <si>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</si>
  <si>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</si>
  <si>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</si>
  <si>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</si>
  <si>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</si>
  <si>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</si>
  <si>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</si>
  <si>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</si>
  <si>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</si>
  <si>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</si>
  <si>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</si>
  <si>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</si>
  <si>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</si>
  <si>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</si>
  <si>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</si>
  <si>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</si>
  <si>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</si>
  <si>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</si>
  <si>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</si>
  <si>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</si>
  <si>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</si>
  <si>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</si>
  <si>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</si>
  <si>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</si>
  <si>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</si>
  <si>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</si>
  <si>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</si>
  <si>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</si>
  <si>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</si>
  <si>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</si>
  <si>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</si>
  <si>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</si>
  <si>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</si>
  <si>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</si>
  <si>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</si>
  <si>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</si>
  <si>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</si>
  <si>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</si>
  <si>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</si>
  <si>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</si>
  <si>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</si>
  <si>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</si>
  <si>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</si>
  <si>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</si>
  <si>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</si>
  <si>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</si>
  <si>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</si>
  <si>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</si>
  <si>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</si>
  <si>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</si>
  <si>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</si>
  <si>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</si>
  <si>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</si>
  <si>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</si>
  <si>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</si>
  <si>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</si>
  <si>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</si>
  <si>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</si>
  <si>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</si>
  <si>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</si>
  <si>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</si>
  <si>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</si>
  <si>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</si>
  <si>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</si>
  <si>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</si>
  <si>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</si>
  <si>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</si>
  <si>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</si>
  <si>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</si>
  <si>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</si>
  <si>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</si>
  <si>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</si>
  <si>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</si>
  <si>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</si>
  <si>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</si>
  <si>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</si>
  <si>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</si>
  <si>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</si>
  <si>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</si>
  <si>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</si>
  <si>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</si>
  <si>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</si>
  <si>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</si>
  <si>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</si>
  <si>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</si>
  <si>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</si>
  <si>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</si>
  <si>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</si>
  <si>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</si>
  <si>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</si>
  <si>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</si>
  <si>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</si>
  <si>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</si>
  <si>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</si>
  <si>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</si>
  <si>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</si>
  <si>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</si>
  <si>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</si>
  <si>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</si>
  <si>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</si>
  <si>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</si>
  <si>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</si>
  <si>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</si>
  <si>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</si>
  <si>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</si>
  <si>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</si>
  <si>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</si>
  <si>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</si>
  <si>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</si>
  <si>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</si>
  <si>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</si>
  <si>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</si>
  <si>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</si>
  <si>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</si>
  <si>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</si>
  <si>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</si>
  <si>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</si>
  <si>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</si>
  <si>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</si>
  <si>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</si>
  <si>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</si>
  <si>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</si>
  <si>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</si>
  <si>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</si>
  <si>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</si>
  <si>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</si>
  <si>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</si>
  <si>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</si>
  <si>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</si>
  <si>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</si>
  <si>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</si>
  <si>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</si>
  <si>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</si>
  <si>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</si>
  <si>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</si>
  <si>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</si>
  <si>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</si>
  <si>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</si>
  <si>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</si>
  <si>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</si>
  <si>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</si>
  <si>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</si>
  <si>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</si>
  <si>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</si>
  <si>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</si>
  <si>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</si>
  <si>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</si>
  <si>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</si>
  <si>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</si>
  <si>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</si>
  <si>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</si>
  <si>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</si>
  <si>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</si>
  <si>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</si>
  <si>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</si>
  <si>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</si>
  <si>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</si>
  <si>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</si>
  <si>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</si>
  <si>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</si>
  <si>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</si>
  <si>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</si>
  <si>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</si>
  <si>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</si>
  <si>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</si>
  <si>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</si>
  <si>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</si>
  <si>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</si>
  <si>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</si>
  <si>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</si>
  <si>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</si>
  <si>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</si>
  <si>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</si>
  <si>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</si>
  <si>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</si>
  <si>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</si>
  <si>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</si>
  <si>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</si>
  <si>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</si>
  <si>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</si>
  <si>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</si>
  <si>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</si>
  <si>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</si>
  <si>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</si>
  <si>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</si>
  <si>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</si>
  <si>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</si>
  <si>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</si>
  <si>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</si>
  <si>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</si>
  <si>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</si>
  <si>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</si>
  <si>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</si>
  <si>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</si>
  <si>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</si>
  <si>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</si>
  <si>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</si>
  <si>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</si>
  <si>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</si>
  <si>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</si>
  <si>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</si>
  <si>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</si>
  <si>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</si>
  <si>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</si>
  <si>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</si>
  <si>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</si>
  <si>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</si>
  <si>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</si>
  <si>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</si>
  <si>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</si>
  <si>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</si>
  <si>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GIFTS </t>
  </si>
  <si>
    <t xml:space="preserve">GAME TICKETS </t>
  </si>
  <si>
    <r>
      <rPr>
        <rFont val="Roboto"/>
        <b/>
        <color rgb="FF000000"/>
        <sz val="10.0"/>
      </rPr>
      <t xml:space="preserve">Program Expenses </t>
    </r>
    <r>
      <rPr>
        <rFont val="Roboto"/>
        <b/>
        <i/>
        <color rgb="FF000000"/>
        <sz val="10.0"/>
      </rPr>
      <t xml:space="preserve">(Program Efficiency Ratio) </t>
    </r>
  </si>
  <si>
    <t>PROGRAM SERVICE REVENUE</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</si>
  <si>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</si>
  <si>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</si>
  <si>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2020-2022</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</si>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</sst>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2020.0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NATIONAL BASKETBALL ASSOCIATION</v>
      </c>
      <c r="B1" s="2">
        <f>'Revenues 2021'!C1</f>
        <v>2021</v>
      </c>
      <c r="C1" s="138"/>
      <c r="D1" s="138"/>
      <c r="E1" s="139"/>
      <c r="F1" s="43"/>
      <c r="G1" s="43"/>
      <c r="H1" s="43"/>
      <c r="I1" s="43"/>
      <c r="J1" s="43"/>
      <c r="K1" s="43"/>
      <c r="L1" s="43"/>
      <c r="M1" s="43"/>
      <c r="N1" s="43"/>
      <c r="O1" s="43"/>
      <c r="P1" s="43"/>
      <c r="Q1" s="43"/>
      <c r="R1" s="43"/>
      <c r="S1" s="43"/>
      <c r="T1" s="43"/>
      <c r="U1" s="43"/>
      <c r="V1" s="43"/>
      <c r="W1" s="43"/>
      <c r="X1" s="43"/>
      <c r="Y1" s="43"/>
    </row>
    <row r="2">
      <c r="A2" s="140" t="s">
        <v>176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177</v>
      </c>
      <c r="C3" s="144" t="s">
        <v>178</v>
      </c>
      <c r="D3" s="145">
        <f>'Expenses 2021'!C40</f>
        <v>29289194</v>
      </c>
      <c r="E3" s="146"/>
      <c r="F3" s="43"/>
      <c r="G3" s="43"/>
      <c r="H3" s="43"/>
      <c r="I3" s="43"/>
      <c r="J3" s="43"/>
      <c r="K3" s="43"/>
      <c r="L3" s="43"/>
      <c r="M3" s="43"/>
      <c r="N3" s="43"/>
      <c r="O3" s="43"/>
      <c r="P3" s="43"/>
      <c r="Q3" s="43"/>
      <c r="R3" s="43"/>
      <c r="S3" s="43"/>
      <c r="T3" s="43"/>
      <c r="U3" s="43"/>
      <c r="V3" s="43"/>
      <c r="W3" s="43"/>
      <c r="X3" s="43"/>
      <c r="Y3" s="43"/>
    </row>
    <row r="4">
      <c r="A4" s="138"/>
      <c r="B4" s="49"/>
      <c r="C4" s="144" t="s">
        <v>179</v>
      </c>
      <c r="D4" s="145">
        <f>'Expenses 2021'!C31</f>
        <v>0</v>
      </c>
      <c r="E4" s="146"/>
      <c r="F4" s="43"/>
      <c r="G4" s="43"/>
      <c r="H4" s="43"/>
      <c r="I4" s="43"/>
      <c r="J4" s="43"/>
      <c r="K4" s="43"/>
      <c r="L4" s="43"/>
      <c r="M4" s="43"/>
      <c r="N4" s="43"/>
      <c r="O4" s="43"/>
      <c r="P4" s="43"/>
      <c r="Q4" s="43"/>
      <c r="R4" s="43"/>
      <c r="S4" s="43"/>
      <c r="T4" s="43"/>
      <c r="U4" s="43"/>
      <c r="V4" s="43"/>
      <c r="W4" s="43"/>
      <c r="X4" s="43"/>
      <c r="Y4" s="43"/>
    </row>
    <row r="5">
      <c r="A5" s="138"/>
      <c r="B5" s="49"/>
      <c r="C5" s="144" t="s">
        <v>180</v>
      </c>
      <c r="D5" s="145">
        <f>D3-D4</f>
        <v>29289194</v>
      </c>
      <c r="E5" s="146"/>
      <c r="F5" s="43"/>
      <c r="G5" s="43"/>
      <c r="H5" s="43"/>
      <c r="I5" s="43"/>
      <c r="J5" s="43"/>
      <c r="K5" s="43"/>
      <c r="L5" s="43"/>
      <c r="M5" s="43"/>
      <c r="N5" s="43"/>
      <c r="O5" s="43"/>
      <c r="P5" s="43"/>
      <c r="Q5" s="43"/>
      <c r="R5" s="43"/>
      <c r="S5" s="43"/>
      <c r="T5" s="43"/>
      <c r="U5" s="43"/>
      <c r="V5" s="43"/>
      <c r="W5" s="43"/>
      <c r="X5" s="43"/>
      <c r="Y5" s="43"/>
    </row>
    <row r="6">
      <c r="A6" s="138"/>
      <c r="B6" s="49"/>
      <c r="C6" s="144" t="s">
        <v>181</v>
      </c>
      <c r="D6" s="145">
        <f>D5/12</f>
        <v>2440766.167</v>
      </c>
      <c r="E6" s="146"/>
      <c r="F6" s="43"/>
      <c r="G6" s="43"/>
      <c r="H6" s="43"/>
      <c r="I6" s="43"/>
      <c r="J6" s="43"/>
      <c r="K6" s="43"/>
      <c r="L6" s="43"/>
      <c r="M6" s="43"/>
      <c r="N6" s="43"/>
      <c r="O6" s="43"/>
      <c r="P6" s="43"/>
      <c r="Q6" s="43"/>
      <c r="R6" s="43"/>
      <c r="S6" s="43"/>
      <c r="T6" s="43"/>
      <c r="U6" s="43"/>
      <c r="V6" s="43"/>
      <c r="W6" s="43"/>
      <c r="X6" s="43"/>
      <c r="Y6" s="43"/>
    </row>
    <row r="7">
      <c r="A7" s="138"/>
      <c r="B7" s="49"/>
      <c r="C7" s="144" t="s">
        <v>182</v>
      </c>
      <c r="D7" s="75">
        <f>'Balance Sheet 2021'!E2+'Balance Sheet 2021'!E3</f>
        <v>36592166</v>
      </c>
      <c r="E7" s="146"/>
      <c r="F7" s="43"/>
      <c r="G7" s="43"/>
      <c r="H7" s="43"/>
      <c r="I7" s="43"/>
      <c r="J7" s="43"/>
      <c r="K7" s="43"/>
      <c r="L7" s="43"/>
      <c r="M7" s="43"/>
      <c r="N7" s="43"/>
      <c r="O7" s="43"/>
      <c r="P7" s="43"/>
      <c r="Q7" s="43"/>
      <c r="R7" s="43"/>
      <c r="S7" s="43"/>
      <c r="T7" s="43"/>
      <c r="U7" s="43"/>
      <c r="V7" s="43"/>
      <c r="W7" s="43"/>
      <c r="X7" s="43"/>
      <c r="Y7" s="43"/>
    </row>
    <row r="8">
      <c r="A8" s="138"/>
      <c r="B8" s="49"/>
      <c r="C8" s="147" t="s">
        <v>176</v>
      </c>
      <c r="D8" s="148">
        <f>D7/D6</f>
        <v>14.99208179</v>
      </c>
      <c r="E8" s="149" t="s">
        <v>183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185</v>
      </c>
      <c r="C11" s="144" t="s">
        <v>186</v>
      </c>
      <c r="D11" s="75">
        <f>'Balance Sheet 2021'!E30</f>
        <v>27686939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187</v>
      </c>
      <c r="D12" s="75">
        <f>'Expenses 2021'!C40</f>
        <v>29289194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188</v>
      </c>
      <c r="D13" s="145">
        <f>D12/12</f>
        <v>2440766.167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184</v>
      </c>
      <c r="D14" s="148">
        <f>D11/D13</f>
        <v>11.34354424</v>
      </c>
      <c r="E14" s="149" t="s">
        <v>183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189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190</v>
      </c>
      <c r="C17" s="144" t="s">
        <v>191</v>
      </c>
      <c r="D17" s="75">
        <f>sum('Balance Sheet 2021'!E13:E15)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187</v>
      </c>
      <c r="D18" s="75">
        <f>'Expenses 2021'!C40</f>
        <v>29289194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188</v>
      </c>
      <c r="D19" s="145">
        <f>D18/12</f>
        <v>2440766.167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192</v>
      </c>
      <c r="D20" s="148">
        <f>D17/D19</f>
        <v>0</v>
      </c>
      <c r="E20" s="149" t="s">
        <v>183</v>
      </c>
      <c r="F20" s="43"/>
      <c r="G20" s="43"/>
      <c r="H20" s="43"/>
      <c r="I20" s="43"/>
      <c r="J20" s="43"/>
      <c r="K20" s="43"/>
      <c r="L20" s="43"/>
      <c r="M20" s="43"/>
      <c r="N20" s="43"/>
      <c r="O20" s="43"/>
      <c r="P20" s="43"/>
      <c r="Q20" s="43"/>
      <c r="R20" s="43"/>
      <c r="S20" s="43"/>
      <c r="T20" s="43"/>
      <c r="U20" s="43"/>
      <c r="V20" s="43"/>
      <c r="W20" s="43"/>
      <c r="X20" s="43"/>
      <c r="Y20" s="43"/>
    </row>
    <row r="21">
      <c r="A21" s="138"/>
      <c r="B21" s="49"/>
      <c r="C21" s="153" t="s">
        <v>193</v>
      </c>
      <c r="D21" s="154">
        <f>D20+D8</f>
        <v>14.99208179</v>
      </c>
      <c r="E21" s="155" t="s">
        <v>183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195</v>
      </c>
      <c r="C24" s="159"/>
      <c r="D24" s="160">
        <f>max('Revenues 2021'!E2:E7,'Revenues 2021'!F10:F15)</f>
        <v>31400500</v>
      </c>
      <c r="E24" s="161" t="s">
        <v>196</v>
      </c>
      <c r="F24" s="43"/>
      <c r="G24" s="43"/>
      <c r="H24" s="43"/>
      <c r="I24" s="43"/>
      <c r="J24" s="43"/>
      <c r="K24" s="43"/>
      <c r="L24" s="43"/>
      <c r="M24" s="43"/>
      <c r="N24" s="43"/>
      <c r="O24" s="43"/>
      <c r="P24" s="43"/>
      <c r="Q24" s="43"/>
      <c r="R24" s="43"/>
      <c r="S24" s="43"/>
      <c r="T24" s="43"/>
      <c r="U24" s="43"/>
      <c r="V24" s="43"/>
      <c r="W24" s="43"/>
      <c r="X24" s="43"/>
      <c r="Y24" s="43"/>
    </row>
    <row r="25">
      <c r="A25" s="138"/>
      <c r="B25" s="49"/>
      <c r="C25" s="144" t="s">
        <v>197</v>
      </c>
      <c r="D25" s="145">
        <f>'Revenues 2021'!F44</f>
        <v>31418969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194</v>
      </c>
      <c r="D26" s="162">
        <f>D24/D25</f>
        <v>0.9994121704</v>
      </c>
      <c r="E26" s="149" t="s">
        <v>198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199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200</v>
      </c>
      <c r="C29" s="144" t="s">
        <v>201</v>
      </c>
      <c r="D29" s="75">
        <f>SUM('Expenses 2021'!C7:C9)</f>
        <v>1171245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202</v>
      </c>
      <c r="D30" s="75">
        <f>SUM('Expenses 2021'!C10:C12)</f>
        <v>117027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203</v>
      </c>
      <c r="D31" s="75">
        <f>sum(D29:D30)</f>
        <v>1288272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178</v>
      </c>
      <c r="D32" s="75">
        <f>'Expenses 2021'!C40</f>
        <v>29289194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204</v>
      </c>
      <c r="D33" s="162">
        <f>D31/D32</f>
        <v>0.04398454939</v>
      </c>
      <c r="E33" s="149" t="s">
        <v>205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207</v>
      </c>
      <c r="C36" s="144" t="s">
        <v>208</v>
      </c>
      <c r="D36" s="75">
        <f>SUM('Expenses 2021'!C10:C11)</f>
        <v>57869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201</v>
      </c>
      <c r="D37" s="75">
        <f>SUM('Expenses 2021'!C7:C9)</f>
        <v>1171245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206</v>
      </c>
      <c r="D38" s="162">
        <f>D36/D37</f>
        <v>0.04940810847</v>
      </c>
      <c r="E38" s="149" t="s">
        <v>209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211</v>
      </c>
      <c r="C41" s="147" t="s">
        <v>236</v>
      </c>
      <c r="D41" s="75">
        <f>'Expenses 2021'!D40</f>
        <v>28809140</v>
      </c>
      <c r="E41" s="164">
        <f t="shared" ref="E41:E44" si="1">D41/$D$44</f>
        <v>0.9836098597</v>
      </c>
      <c r="F41" s="43"/>
      <c r="G41" s="43"/>
      <c r="H41" s="43"/>
      <c r="I41" s="43"/>
      <c r="J41" s="43"/>
      <c r="K41" s="43"/>
      <c r="L41" s="43"/>
      <c r="M41" s="43"/>
      <c r="N41" s="43"/>
      <c r="O41" s="43"/>
      <c r="P41" s="43"/>
      <c r="Q41" s="43"/>
      <c r="R41" s="43"/>
      <c r="S41" s="43"/>
      <c r="T41" s="43"/>
      <c r="U41" s="43"/>
      <c r="V41" s="43"/>
      <c r="W41" s="43"/>
      <c r="X41" s="43"/>
      <c r="Y41" s="43"/>
    </row>
    <row r="42">
      <c r="A42" s="138"/>
      <c r="B42" s="49"/>
      <c r="C42" s="147" t="s">
        <v>213</v>
      </c>
      <c r="D42" s="145">
        <f>'Expenses 2021'!E40</f>
        <v>480054</v>
      </c>
      <c r="E42" s="164">
        <f t="shared" si="1"/>
        <v>0.01639014034</v>
      </c>
      <c r="F42" s="43"/>
      <c r="G42" s="43"/>
      <c r="H42" s="43"/>
      <c r="I42" s="43"/>
      <c r="J42" s="43"/>
      <c r="K42" s="43"/>
      <c r="L42" s="43"/>
      <c r="M42" s="43"/>
      <c r="N42" s="43"/>
      <c r="O42" s="43"/>
      <c r="P42" s="43"/>
      <c r="Q42" s="43"/>
      <c r="R42" s="43"/>
      <c r="S42" s="43"/>
      <c r="T42" s="43"/>
      <c r="U42" s="43"/>
      <c r="V42" s="43"/>
      <c r="W42" s="43"/>
      <c r="X42" s="43"/>
      <c r="Y42" s="43"/>
    </row>
    <row r="43">
      <c r="A43" s="138"/>
      <c r="B43" s="49"/>
      <c r="C43" s="147" t="s">
        <v>214</v>
      </c>
      <c r="D43" s="145">
        <f>'Expenses 2021'!F40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178</v>
      </c>
      <c r="D44" s="145">
        <f>sum(D41:D43)</f>
        <v>29289194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216</v>
      </c>
      <c r="C47" s="144" t="s">
        <v>217</v>
      </c>
      <c r="D47" s="145">
        <f>'Revenues 2021'!F9</f>
        <v>31400500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218</v>
      </c>
      <c r="D48" s="145">
        <f>'Expenses 2021'!F40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219</v>
      </c>
      <c r="D49" s="165">
        <v>0.0</v>
      </c>
      <c r="E49" s="149" t="s">
        <v>220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222</v>
      </c>
      <c r="C52" s="144" t="s">
        <v>223</v>
      </c>
      <c r="D52" s="145">
        <f>sum('Balance Sheet 2021'!E2:E10)</f>
        <v>36633378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224</v>
      </c>
      <c r="D53" s="145">
        <f>sum('Balance Sheet 2021'!E19:E22)</f>
        <v>9148747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225</v>
      </c>
      <c r="D54" s="167">
        <f>D52/D53</f>
        <v>4.004196203</v>
      </c>
      <c r="E54" s="149" t="s">
        <v>226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228</v>
      </c>
      <c r="C57" s="144" t="s">
        <v>229</v>
      </c>
      <c r="D57" s="145">
        <f>sum('Balance Sheet 2021'!E25:E26)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230</v>
      </c>
      <c r="D58" s="145">
        <f>'Balance Sheet 2021'!E18</f>
        <v>36835686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231</v>
      </c>
      <c r="D59" s="168">
        <f>D57/D58</f>
        <v>0</v>
      </c>
      <c r="E59" s="149" t="s">
        <v>232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NATIONAL BASKETBALL ASSOCIATION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3.183E7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31830000</v>
      </c>
      <c r="G9" s="58"/>
      <c r="H9" s="58"/>
      <c r="I9" s="58"/>
      <c r="J9" s="58"/>
      <c r="K9" s="58"/>
      <c r="L9" s="58"/>
      <c r="M9" s="58"/>
      <c r="N9" s="58"/>
      <c r="O9" s="58"/>
      <c r="P9" s="58"/>
      <c r="Q9" s="58"/>
      <c r="R9" s="58"/>
      <c r="S9" s="58"/>
      <c r="T9" s="58"/>
      <c r="U9" s="58"/>
      <c r="V9" s="58"/>
      <c r="W9" s="58"/>
      <c r="X9" s="58"/>
      <c r="Y9" s="58"/>
      <c r="Z9" s="58"/>
    </row>
    <row r="10">
      <c r="A10" s="44" t="s">
        <v>62</v>
      </c>
      <c r="B10" s="59" t="s">
        <v>63</v>
      </c>
      <c r="C10" s="60" t="s">
        <v>237</v>
      </c>
      <c r="D10" s="15"/>
      <c r="E10" s="15"/>
      <c r="F10" s="48">
        <v>500000.0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500000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1195098.0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33525098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NATIONAL BASKETBALL ASSOCIATION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39488750</v>
      </c>
      <c r="D3" s="99">
        <v>3.948875E7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2100000</v>
      </c>
      <c r="D5" s="99">
        <v>2100000.0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749912</v>
      </c>
      <c r="D7" s="99">
        <v>749912.0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898875</v>
      </c>
      <c r="D9" s="99">
        <v>898875.0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39529</v>
      </c>
      <c r="D10" s="99">
        <v>39529.0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66223</v>
      </c>
      <c r="D11" s="99">
        <v>66223.0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88267</v>
      </c>
      <c r="D12" s="99">
        <v>88267.0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6012</v>
      </c>
      <c r="D15" s="99">
        <v>0.0</v>
      </c>
      <c r="E15" s="99">
        <v>6012.0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41645</v>
      </c>
      <c r="D16" s="99">
        <v>0.0</v>
      </c>
      <c r="E16" s="99">
        <v>41645.0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246539</v>
      </c>
      <c r="D20" s="99">
        <v>246539.0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71626</v>
      </c>
      <c r="D21" s="99">
        <v>0.0</v>
      </c>
      <c r="E21" s="99">
        <v>71626.0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31326</v>
      </c>
      <c r="D22" s="99">
        <v>15787.0</v>
      </c>
      <c r="E22" s="99">
        <v>15539.0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65617</v>
      </c>
      <c r="D23" s="99">
        <v>0.0</v>
      </c>
      <c r="E23" s="99">
        <v>65617.0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212349</v>
      </c>
      <c r="D26" s="99">
        <v>0.0</v>
      </c>
      <c r="E26" s="99">
        <v>212349.0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309776</v>
      </c>
      <c r="D28" s="99">
        <v>309776.0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58421</v>
      </c>
      <c r="D32" s="99">
        <v>0.0</v>
      </c>
      <c r="E32" s="99">
        <v>58421.0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235</v>
      </c>
      <c r="C34" s="98">
        <f t="shared" si="1"/>
        <v>14648</v>
      </c>
      <c r="D34" s="99">
        <v>0.0</v>
      </c>
      <c r="E34" s="99">
        <v>14648.0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234</v>
      </c>
      <c r="C35" s="98">
        <f t="shared" si="1"/>
        <v>817</v>
      </c>
      <c r="D35" s="99">
        <v>0.0</v>
      </c>
      <c r="E35" s="99">
        <v>817.0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134</v>
      </c>
      <c r="C40" s="103">
        <f t="shared" ref="C40:F40" si="2">sum(C3:C39)</f>
        <v>44490332</v>
      </c>
      <c r="D40" s="103">
        <f t="shared" si="2"/>
        <v>44003658</v>
      </c>
      <c r="E40" s="103">
        <f t="shared" si="2"/>
        <v>486674</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BASKETBALL ASSOCIATION</v>
      </c>
      <c r="B1" s="5"/>
      <c r="C1" s="2">
        <f>'Revenues 2022'!C1</f>
        <v>2022</v>
      </c>
      <c r="D1" s="107"/>
      <c r="E1" s="108"/>
      <c r="F1" s="43"/>
      <c r="G1" s="43"/>
      <c r="H1" s="43"/>
      <c r="I1" s="43"/>
      <c r="J1" s="43"/>
      <c r="K1" s="43"/>
      <c r="L1" s="43"/>
      <c r="M1" s="43"/>
      <c r="N1" s="43"/>
      <c r="O1" s="43"/>
      <c r="P1" s="43"/>
      <c r="Q1" s="43"/>
      <c r="R1" s="43"/>
      <c r="S1" s="43"/>
      <c r="T1" s="43"/>
      <c r="U1" s="43"/>
      <c r="V1" s="43"/>
      <c r="W1" s="43"/>
      <c r="X1" s="43"/>
      <c r="Y1" s="43"/>
      <c r="Z1" s="43"/>
    </row>
    <row r="2">
      <c r="A2" s="109" t="s">
        <v>135</v>
      </c>
      <c r="B2" s="45">
        <v>1.0</v>
      </c>
      <c r="C2" s="46" t="s">
        <v>136</v>
      </c>
      <c r="D2" s="110"/>
      <c r="E2" s="111">
        <v>958858.0</v>
      </c>
      <c r="F2" s="43"/>
      <c r="G2" s="43"/>
      <c r="H2" s="43"/>
      <c r="I2" s="43"/>
      <c r="J2" s="43"/>
      <c r="K2" s="43"/>
      <c r="L2" s="43"/>
      <c r="M2" s="43"/>
      <c r="N2" s="43"/>
      <c r="O2" s="43"/>
      <c r="P2" s="43"/>
      <c r="Q2" s="43"/>
      <c r="R2" s="43"/>
      <c r="S2" s="43"/>
      <c r="T2" s="43"/>
      <c r="U2" s="43"/>
      <c r="V2" s="43"/>
      <c r="W2" s="43"/>
      <c r="X2" s="43"/>
      <c r="Y2" s="43"/>
      <c r="Z2" s="43"/>
    </row>
    <row r="3">
      <c r="A3" s="49"/>
      <c r="B3" s="45">
        <v>2.0</v>
      </c>
      <c r="C3" s="46" t="s">
        <v>137</v>
      </c>
      <c r="D3" s="112"/>
      <c r="E3" s="111">
        <v>3.9213568E7</v>
      </c>
      <c r="F3" s="43"/>
      <c r="G3" s="43"/>
      <c r="H3" s="43"/>
      <c r="I3" s="43"/>
      <c r="J3" s="43"/>
      <c r="K3" s="43"/>
      <c r="L3" s="43"/>
      <c r="M3" s="43"/>
      <c r="N3" s="43"/>
      <c r="O3" s="43"/>
      <c r="P3" s="43"/>
      <c r="Q3" s="43"/>
      <c r="R3" s="43"/>
      <c r="S3" s="43"/>
      <c r="T3" s="43"/>
      <c r="U3" s="43"/>
      <c r="V3" s="43"/>
      <c r="W3" s="43"/>
      <c r="X3" s="43"/>
      <c r="Y3" s="43"/>
      <c r="Z3" s="43"/>
    </row>
    <row r="4">
      <c r="A4" s="49"/>
      <c r="B4" s="45">
        <v>3.0</v>
      </c>
      <c r="C4" s="46" t="s">
        <v>138</v>
      </c>
      <c r="D4" s="110"/>
      <c r="E4" s="111">
        <v>500000.0</v>
      </c>
      <c r="F4" s="43"/>
      <c r="G4" s="43"/>
      <c r="H4" s="43"/>
      <c r="I4" s="43"/>
      <c r="J4" s="43"/>
      <c r="K4" s="43"/>
      <c r="L4" s="43"/>
      <c r="M4" s="43"/>
      <c r="N4" s="43"/>
      <c r="O4" s="43"/>
      <c r="P4" s="43"/>
      <c r="Q4" s="43"/>
      <c r="R4" s="43"/>
      <c r="S4" s="43"/>
      <c r="T4" s="43"/>
      <c r="U4" s="43"/>
      <c r="V4" s="43"/>
      <c r="W4" s="43"/>
      <c r="X4" s="43"/>
      <c r="Y4" s="43"/>
      <c r="Z4" s="43"/>
    </row>
    <row r="5">
      <c r="A5" s="49"/>
      <c r="B5" s="45">
        <v>4.0</v>
      </c>
      <c r="C5" s="46" t="s">
        <v>139</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144</v>
      </c>
      <c r="D10" s="110"/>
      <c r="E10" s="111">
        <v>51810.0</v>
      </c>
      <c r="F10" s="43"/>
      <c r="G10" s="43"/>
      <c r="H10" s="43"/>
      <c r="I10" s="43"/>
      <c r="J10" s="43"/>
      <c r="K10" s="43"/>
      <c r="L10" s="43"/>
      <c r="M10" s="43"/>
      <c r="N10" s="43"/>
      <c r="O10" s="43"/>
      <c r="P10" s="43"/>
      <c r="Q10" s="43"/>
      <c r="R10" s="43"/>
      <c r="S10" s="43"/>
      <c r="T10" s="43"/>
      <c r="U10" s="43"/>
      <c r="V10" s="43"/>
      <c r="W10" s="43"/>
      <c r="X10" s="43"/>
      <c r="Y10" s="43"/>
      <c r="Z10" s="43"/>
    </row>
    <row r="11">
      <c r="A11" s="49"/>
      <c r="B11" s="45" t="s">
        <v>145</v>
      </c>
      <c r="C11" s="46" t="s">
        <v>146</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147</v>
      </c>
      <c r="C12" s="46" t="s">
        <v>148</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149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153</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154</v>
      </c>
      <c r="D18" s="113"/>
      <c r="E18" s="114">
        <f>sum(E2:E17)</f>
        <v>40724236</v>
      </c>
      <c r="F18" s="43"/>
      <c r="G18" s="43"/>
      <c r="H18" s="43"/>
      <c r="I18" s="43"/>
      <c r="J18" s="43"/>
      <c r="K18" s="43"/>
      <c r="L18" s="43"/>
      <c r="M18" s="43"/>
      <c r="N18" s="43"/>
      <c r="O18" s="43"/>
      <c r="P18" s="43"/>
      <c r="Q18" s="43"/>
      <c r="R18" s="43"/>
      <c r="S18" s="43"/>
      <c r="T18" s="43"/>
      <c r="U18" s="43"/>
      <c r="V18" s="43"/>
      <c r="W18" s="43"/>
      <c r="X18" s="43"/>
      <c r="Y18" s="43"/>
      <c r="Z18" s="43"/>
    </row>
    <row r="19">
      <c r="A19" s="44" t="s">
        <v>155</v>
      </c>
      <c r="B19" s="115">
        <v>17.0</v>
      </c>
      <c r="C19" s="116" t="s">
        <v>156</v>
      </c>
      <c r="D19" s="117"/>
      <c r="E19" s="111">
        <v>385198.0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157</v>
      </c>
      <c r="D20" s="117"/>
      <c r="E20" s="111">
        <v>2.3580937E7</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158</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159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164</v>
      </c>
      <c r="D27" s="117"/>
      <c r="E27" s="118">
        <v>36396.0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165</v>
      </c>
      <c r="D28" s="125"/>
      <c r="E28" s="126">
        <f>sum(E19:E27)</f>
        <v>24002531</v>
      </c>
      <c r="F28" s="43"/>
      <c r="G28" s="43"/>
      <c r="H28" s="43"/>
      <c r="I28" s="43"/>
      <c r="J28" s="43"/>
      <c r="K28" s="43"/>
      <c r="L28" s="43"/>
      <c r="M28" s="43"/>
      <c r="N28" s="43"/>
      <c r="O28" s="43"/>
      <c r="P28" s="43"/>
      <c r="Q28" s="43"/>
      <c r="R28" s="43"/>
      <c r="S28" s="43"/>
      <c r="T28" s="43"/>
      <c r="U28" s="43"/>
      <c r="V28" s="43"/>
      <c r="W28" s="43"/>
      <c r="X28" s="43"/>
      <c r="Y28" s="43"/>
      <c r="Z28" s="43"/>
    </row>
    <row r="29">
      <c r="A29" s="65" t="s">
        <v>166</v>
      </c>
      <c r="B29" s="127"/>
      <c r="C29" s="128" t="s">
        <v>167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168</v>
      </c>
      <c r="D30" s="117"/>
      <c r="E30" s="111">
        <v>1.6721705E7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169</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174</v>
      </c>
      <c r="D36" s="131"/>
      <c r="E36" s="126">
        <f>sum(E30:E35)</f>
        <v>16721705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175</v>
      </c>
      <c r="D37" s="135"/>
      <c r="E37" s="136">
        <f>E36+E28</f>
        <v>40724236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NATIONAL BASKETBALL ASSOCIATION</v>
      </c>
      <c r="B1" s="2">
        <f>'Revenues 2022'!C1</f>
        <v>2022</v>
      </c>
      <c r="C1" s="175"/>
      <c r="D1" s="138"/>
      <c r="E1" s="139"/>
      <c r="F1" s="43"/>
      <c r="G1" s="43"/>
      <c r="H1" s="43"/>
      <c r="I1" s="43"/>
      <c r="J1" s="43"/>
      <c r="K1" s="43"/>
      <c r="L1" s="43"/>
      <c r="M1" s="43"/>
      <c r="N1" s="43"/>
      <c r="O1" s="43"/>
      <c r="P1" s="43"/>
      <c r="Q1" s="43"/>
      <c r="R1" s="43"/>
      <c r="S1" s="43"/>
      <c r="T1" s="43"/>
      <c r="U1" s="43"/>
      <c r="V1" s="43"/>
      <c r="W1" s="43"/>
      <c r="X1" s="43"/>
      <c r="Y1" s="43"/>
    </row>
    <row r="2">
      <c r="A2" s="140" t="s">
        <v>176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177</v>
      </c>
      <c r="C3" s="144" t="s">
        <v>178</v>
      </c>
      <c r="D3" s="145">
        <f>'Expenses 2022'!C40</f>
        <v>44490332</v>
      </c>
      <c r="E3" s="146"/>
      <c r="F3" s="43"/>
      <c r="G3" s="43"/>
      <c r="H3" s="43"/>
      <c r="I3" s="43"/>
      <c r="J3" s="43"/>
      <c r="K3" s="43"/>
      <c r="L3" s="43"/>
      <c r="M3" s="43"/>
      <c r="N3" s="43"/>
      <c r="O3" s="43"/>
      <c r="P3" s="43"/>
      <c r="Q3" s="43"/>
      <c r="R3" s="43"/>
      <c r="S3" s="43"/>
      <c r="T3" s="43"/>
      <c r="U3" s="43"/>
      <c r="V3" s="43"/>
      <c r="W3" s="43"/>
      <c r="X3" s="43"/>
      <c r="Y3" s="43"/>
    </row>
    <row r="4">
      <c r="A4" s="138"/>
      <c r="B4" s="49"/>
      <c r="C4" s="144" t="s">
        <v>179</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180</v>
      </c>
      <c r="D5" s="145">
        <f>D3-D4</f>
        <v>44490332</v>
      </c>
      <c r="E5" s="146"/>
      <c r="F5" s="43"/>
      <c r="G5" s="43"/>
      <c r="H5" s="43"/>
      <c r="I5" s="43"/>
      <c r="J5" s="43"/>
      <c r="K5" s="43"/>
      <c r="L5" s="43"/>
      <c r="M5" s="43"/>
      <c r="N5" s="43"/>
      <c r="O5" s="43"/>
      <c r="P5" s="43"/>
      <c r="Q5" s="43"/>
      <c r="R5" s="43"/>
      <c r="S5" s="43"/>
      <c r="T5" s="43"/>
      <c r="U5" s="43"/>
      <c r="V5" s="43"/>
      <c r="W5" s="43"/>
      <c r="X5" s="43"/>
      <c r="Y5" s="43"/>
    </row>
    <row r="6">
      <c r="A6" s="138"/>
      <c r="B6" s="49"/>
      <c r="C6" s="144" t="s">
        <v>181</v>
      </c>
      <c r="D6" s="145">
        <f>D5/12</f>
        <v>3707527.667</v>
      </c>
      <c r="E6" s="146"/>
      <c r="F6" s="43"/>
      <c r="G6" s="43"/>
      <c r="H6" s="43"/>
      <c r="I6" s="43"/>
      <c r="J6" s="43"/>
      <c r="K6" s="43"/>
      <c r="L6" s="43"/>
      <c r="M6" s="43"/>
      <c r="N6" s="43"/>
      <c r="O6" s="43"/>
      <c r="P6" s="43"/>
      <c r="Q6" s="43"/>
      <c r="R6" s="43"/>
      <c r="S6" s="43"/>
      <c r="T6" s="43"/>
      <c r="U6" s="43"/>
      <c r="V6" s="43"/>
      <c r="W6" s="43"/>
      <c r="X6" s="43"/>
      <c r="Y6" s="43"/>
    </row>
    <row r="7">
      <c r="A7" s="138"/>
      <c r="B7" s="49"/>
      <c r="C7" s="144" t="s">
        <v>182</v>
      </c>
      <c r="D7" s="75">
        <f>'Balance Sheet 2022'!E2+'Balance Sheet 2022'!E3</f>
        <v>40172426</v>
      </c>
      <c r="E7" s="146"/>
      <c r="F7" s="43"/>
      <c r="G7" s="43"/>
      <c r="H7" s="43"/>
      <c r="I7" s="43"/>
      <c r="J7" s="43"/>
      <c r="K7" s="43"/>
      <c r="L7" s="43"/>
      <c r="M7" s="43"/>
      <c r="N7" s="43"/>
      <c r="O7" s="43"/>
      <c r="P7" s="43"/>
      <c r="Q7" s="43"/>
      <c r="R7" s="43"/>
      <c r="S7" s="43"/>
      <c r="T7" s="43"/>
      <c r="U7" s="43"/>
      <c r="V7" s="43"/>
      <c r="W7" s="43"/>
      <c r="X7" s="43"/>
      <c r="Y7" s="43"/>
    </row>
    <row r="8">
      <c r="A8" s="138"/>
      <c r="B8" s="49"/>
      <c r="C8" s="147" t="s">
        <v>176</v>
      </c>
      <c r="D8" s="148">
        <f>D7/D6</f>
        <v>10.83536783</v>
      </c>
      <c r="E8" s="149" t="s">
        <v>183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185</v>
      </c>
      <c r="C11" s="144" t="s">
        <v>186</v>
      </c>
      <c r="D11" s="75">
        <f>'Balance Sheet 2022'!E30</f>
        <v>16721705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187</v>
      </c>
      <c r="D12" s="75">
        <f>'Expenses 2022'!C40</f>
        <v>44490332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188</v>
      </c>
      <c r="D13" s="145">
        <f>D12/12</f>
        <v>3707527.667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184</v>
      </c>
      <c r="D14" s="148">
        <f>D11/D13</f>
        <v>4.5102037</v>
      </c>
      <c r="E14" s="149" t="s">
        <v>183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189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190</v>
      </c>
      <c r="C17" s="144" t="s">
        <v>191</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187</v>
      </c>
      <c r="D18" s="75">
        <f>'Expenses 2022'!C40</f>
        <v>44490332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188</v>
      </c>
      <c r="D19" s="145">
        <f>D18/12</f>
        <v>3707527.667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192</v>
      </c>
      <c r="D20" s="148">
        <f>D17/D19</f>
        <v>0</v>
      </c>
      <c r="E20" s="149" t="s">
        <v>183</v>
      </c>
      <c r="F20" s="43"/>
      <c r="G20" s="43"/>
      <c r="H20" s="43"/>
      <c r="I20" s="43"/>
      <c r="J20" s="43"/>
      <c r="K20" s="43"/>
      <c r="L20" s="43"/>
      <c r="M20" s="43"/>
      <c r="N20" s="43"/>
      <c r="O20" s="43"/>
      <c r="P20" s="43"/>
      <c r="Q20" s="43"/>
      <c r="R20" s="43"/>
      <c r="S20" s="43"/>
      <c r="T20" s="43"/>
      <c r="U20" s="43"/>
      <c r="V20" s="43"/>
      <c r="W20" s="43"/>
      <c r="X20" s="43"/>
      <c r="Y20" s="43"/>
    </row>
    <row r="21">
      <c r="A21" s="138"/>
      <c r="B21" s="49"/>
      <c r="C21" s="153" t="s">
        <v>193</v>
      </c>
      <c r="D21" s="154">
        <f>D20+D8</f>
        <v>10.83536783</v>
      </c>
      <c r="E21" s="155" t="s">
        <v>183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195</v>
      </c>
      <c r="C24" s="159"/>
      <c r="D24" s="160">
        <f>max('Revenues 2022'!E2:E7,'Revenues 2022'!F10:F15)</f>
        <v>31830000</v>
      </c>
      <c r="E24" s="161" t="s">
        <v>196</v>
      </c>
      <c r="F24" s="43"/>
      <c r="G24" s="43"/>
      <c r="H24" s="43"/>
      <c r="I24" s="43"/>
      <c r="J24" s="43"/>
      <c r="K24" s="43"/>
      <c r="L24" s="43"/>
      <c r="M24" s="43"/>
      <c r="N24" s="43"/>
      <c r="O24" s="43"/>
      <c r="P24" s="43"/>
      <c r="Q24" s="43"/>
      <c r="R24" s="43"/>
      <c r="S24" s="43"/>
      <c r="T24" s="43"/>
      <c r="U24" s="43"/>
      <c r="V24" s="43"/>
      <c r="W24" s="43"/>
      <c r="X24" s="43"/>
      <c r="Y24" s="43"/>
    </row>
    <row r="25">
      <c r="A25" s="138"/>
      <c r="B25" s="49"/>
      <c r="C25" s="144" t="s">
        <v>197</v>
      </c>
      <c r="D25" s="145">
        <f>'Revenues 2022'!F44</f>
        <v>33525098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194</v>
      </c>
      <c r="D26" s="162">
        <f>D24/D25</f>
        <v>0.9494379405</v>
      </c>
      <c r="E26" s="149" t="s">
        <v>198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199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200</v>
      </c>
      <c r="C29" s="144" t="s">
        <v>201</v>
      </c>
      <c r="D29" s="75">
        <f>SUM('Expenses 2022'!C7:C9)</f>
        <v>1648787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202</v>
      </c>
      <c r="D30" s="75">
        <f>SUM('Expenses 2022'!C10:C12)</f>
        <v>194019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203</v>
      </c>
      <c r="D31" s="75">
        <f>sum(D29:D30)</f>
        <v>1842806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178</v>
      </c>
      <c r="D32" s="75">
        <f>'Expenses 2022'!C40</f>
        <v>44490332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204</v>
      </c>
      <c r="D33" s="162">
        <f>D31/D32</f>
        <v>0.04142036971</v>
      </c>
      <c r="E33" s="149" t="s">
        <v>205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207</v>
      </c>
      <c r="C36" s="144" t="s">
        <v>208</v>
      </c>
      <c r="D36" s="75">
        <f>SUM('Expenses 2022'!C10:C11)</f>
        <v>105752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201</v>
      </c>
      <c r="D37" s="75">
        <f>SUM('Expenses 2022'!C7:C9)</f>
        <v>1648787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206</v>
      </c>
      <c r="D38" s="162">
        <f>D36/D37</f>
        <v>0.0641392733</v>
      </c>
      <c r="E38" s="149" t="s">
        <v>209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211</v>
      </c>
      <c r="C41" s="147" t="s">
        <v>239</v>
      </c>
      <c r="D41" s="75">
        <f>'Expenses 2022'!D40</f>
        <v>44003658</v>
      </c>
      <c r="E41" s="164">
        <f t="shared" ref="E41:E44" si="1">D41/$D$44</f>
        <v>0.9890611291</v>
      </c>
      <c r="F41" s="43"/>
      <c r="G41" s="43"/>
      <c r="H41" s="43"/>
      <c r="I41" s="43"/>
      <c r="J41" s="43"/>
      <c r="K41" s="43"/>
      <c r="L41" s="43"/>
      <c r="M41" s="43"/>
      <c r="N41" s="43"/>
      <c r="O41" s="43"/>
      <c r="P41" s="43"/>
      <c r="Q41" s="43"/>
      <c r="R41" s="43"/>
      <c r="S41" s="43"/>
      <c r="T41" s="43"/>
      <c r="U41" s="43"/>
      <c r="V41" s="43"/>
      <c r="W41" s="43"/>
      <c r="X41" s="43"/>
      <c r="Y41" s="43"/>
    </row>
    <row r="42">
      <c r="A42" s="138"/>
      <c r="B42" s="49"/>
      <c r="C42" s="147" t="s">
        <v>213</v>
      </c>
      <c r="D42" s="145">
        <f>'Expenses 2022'!E40</f>
        <v>486674</v>
      </c>
      <c r="E42" s="164">
        <f t="shared" si="1"/>
        <v>0.01093887094</v>
      </c>
      <c r="F42" s="43"/>
      <c r="G42" s="43"/>
      <c r="H42" s="43"/>
      <c r="I42" s="43"/>
      <c r="J42" s="43"/>
      <c r="K42" s="43"/>
      <c r="L42" s="43"/>
      <c r="M42" s="43"/>
      <c r="N42" s="43"/>
      <c r="O42" s="43"/>
      <c r="P42" s="43"/>
      <c r="Q42" s="43"/>
      <c r="R42" s="43"/>
      <c r="S42" s="43"/>
      <c r="T42" s="43"/>
      <c r="U42" s="43"/>
      <c r="V42" s="43"/>
      <c r="W42" s="43"/>
      <c r="X42" s="43"/>
      <c r="Y42" s="43"/>
    </row>
    <row r="43">
      <c r="A43" s="138"/>
      <c r="B43" s="49"/>
      <c r="C43" s="147" t="s">
        <v>214</v>
      </c>
      <c r="D43" s="145">
        <f>'Expenses 2022'!F40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178</v>
      </c>
      <c r="D44" s="145">
        <f>sum(D41:D43)</f>
        <v>44490332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216</v>
      </c>
      <c r="C47" s="144" t="s">
        <v>217</v>
      </c>
      <c r="D47" s="145">
        <f>'Revenues 2022'!F9</f>
        <v>31830000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218</v>
      </c>
      <c r="D48" s="145">
        <f>'Expenses 2022'!F40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219</v>
      </c>
      <c r="D49" s="165">
        <v>0.0</v>
      </c>
      <c r="E49" s="149" t="s">
        <v>220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222</v>
      </c>
      <c r="C52" s="144" t="s">
        <v>223</v>
      </c>
      <c r="D52" s="145">
        <f>sum('Balance Sheet 2022'!E2:E10)</f>
        <v>40724236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224</v>
      </c>
      <c r="D53" s="145">
        <f>sum('Balance Sheet 2022'!E19:E22)</f>
        <v>23966135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225</v>
      </c>
      <c r="D54" s="167">
        <f>D52/D53</f>
        <v>1.699240866</v>
      </c>
      <c r="E54" s="149" t="s">
        <v>226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228</v>
      </c>
      <c r="C57" s="144" t="s">
        <v>229</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230</v>
      </c>
      <c r="D58" s="145">
        <f>'Balance Sheet 2022'!E18</f>
        <v>40724236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231</v>
      </c>
      <c r="D59" s="168">
        <f>D57/D58</f>
        <v>0</v>
      </c>
      <c r="E59" s="149" t="s">
        <v>232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NATIONAL BASKETBALL ASSOCIATION</v>
      </c>
      <c r="B1" s="2" t="s">
        <v>240</v>
      </c>
      <c r="C1" s="138"/>
      <c r="D1" s="138"/>
      <c r="E1" s="138"/>
      <c r="F1" s="139"/>
      <c r="G1" s="139"/>
      <c r="H1" s="139"/>
      <c r="I1" s="43"/>
      <c r="J1" s="43"/>
      <c r="K1" s="43"/>
      <c r="L1" s="43"/>
      <c r="M1" s="43"/>
      <c r="N1" s="43"/>
      <c r="O1" s="43"/>
      <c r="P1" s="43"/>
      <c r="Q1" s="43"/>
      <c r="R1" s="43"/>
      <c r="S1" s="43"/>
      <c r="T1" s="43"/>
      <c r="U1" s="43"/>
      <c r="V1" s="43"/>
      <c r="W1" s="43"/>
      <c r="X1" s="43"/>
      <c r="Y1" s="43"/>
    </row>
    <row r="2">
      <c r="A2" s="140" t="s">
        <v>176</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177</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241</v>
      </c>
      <c r="E4" s="45" t="s">
        <v>242</v>
      </c>
      <c r="F4" s="45" t="s">
        <v>243</v>
      </c>
      <c r="G4" s="59" t="s">
        <v>244</v>
      </c>
      <c r="H4" s="59"/>
      <c r="I4" s="43"/>
      <c r="J4" s="43"/>
      <c r="K4" s="43"/>
      <c r="L4" s="43"/>
      <c r="M4" s="43"/>
      <c r="N4" s="43"/>
      <c r="O4" s="43"/>
      <c r="P4" s="43"/>
      <c r="Q4" s="43"/>
      <c r="R4" s="43"/>
      <c r="S4" s="43"/>
      <c r="T4" s="43"/>
      <c r="U4" s="43"/>
      <c r="V4" s="43"/>
      <c r="W4" s="43"/>
      <c r="X4" s="43"/>
      <c r="Y4" s="43"/>
    </row>
    <row r="5">
      <c r="A5" s="138"/>
      <c r="B5" s="49"/>
      <c r="C5" s="147" t="s">
        <v>176</v>
      </c>
      <c r="D5" s="176">
        <f>'Ratios 2020'!D8</f>
        <v>59.39187291</v>
      </c>
      <c r="E5" s="176">
        <f>'Ratios 2021'!D8</f>
        <v>14.99208179</v>
      </c>
      <c r="F5" s="176">
        <f>'Ratios 2022'!D8</f>
        <v>10.83536783</v>
      </c>
      <c r="G5" s="176">
        <f>average(D5:F5)</f>
        <v>28.40644084</v>
      </c>
      <c r="H5" s="149" t="s">
        <v>183</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184</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185</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241</v>
      </c>
      <c r="E9" s="45" t="s">
        <v>242</v>
      </c>
      <c r="F9" s="45" t="s">
        <v>243</v>
      </c>
      <c r="G9" s="59" t="s">
        <v>244</v>
      </c>
      <c r="H9" s="59"/>
      <c r="I9" s="43"/>
      <c r="J9" s="43"/>
      <c r="K9" s="43"/>
      <c r="L9" s="43"/>
      <c r="M9" s="43"/>
      <c r="N9" s="43"/>
      <c r="O9" s="43"/>
      <c r="P9" s="43"/>
      <c r="Q9" s="43"/>
      <c r="R9" s="43"/>
      <c r="S9" s="43"/>
      <c r="T9" s="43"/>
      <c r="U9" s="43"/>
      <c r="V9" s="43"/>
      <c r="W9" s="43"/>
      <c r="X9" s="43"/>
      <c r="Y9" s="43"/>
    </row>
    <row r="10">
      <c r="A10" s="138"/>
      <c r="B10" s="49"/>
      <c r="C10" s="147" t="s">
        <v>184</v>
      </c>
      <c r="D10" s="148">
        <f>'Ratios 2020'!D14</f>
        <v>56.34672219</v>
      </c>
      <c r="E10" s="148">
        <f>'Ratios 2021'!D14</f>
        <v>11.34354424</v>
      </c>
      <c r="F10" s="148">
        <f>'Ratios 2022'!D14</f>
        <v>4.5102037</v>
      </c>
      <c r="G10" s="176">
        <f>average(D10:F10)</f>
        <v>24.06682338</v>
      </c>
      <c r="H10" s="149" t="s">
        <v>183</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189</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190</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241</v>
      </c>
      <c r="E14" s="45" t="s">
        <v>242</v>
      </c>
      <c r="F14" s="45" t="s">
        <v>243</v>
      </c>
      <c r="G14" s="59" t="s">
        <v>244</v>
      </c>
      <c r="H14" s="59"/>
      <c r="I14" s="43"/>
      <c r="J14" s="43"/>
      <c r="K14" s="43"/>
      <c r="L14" s="43"/>
      <c r="M14" s="43"/>
      <c r="N14" s="43"/>
      <c r="O14" s="43"/>
      <c r="P14" s="43"/>
      <c r="Q14" s="43"/>
      <c r="R14" s="43"/>
      <c r="S14" s="43"/>
      <c r="T14" s="43"/>
      <c r="U14" s="43"/>
      <c r="V14" s="43"/>
      <c r="W14" s="43"/>
      <c r="X14" s="43"/>
      <c r="Y14" s="43"/>
    </row>
    <row r="15">
      <c r="A15" s="138"/>
      <c r="B15" s="49"/>
      <c r="C15" s="147" t="s">
        <v>192</v>
      </c>
      <c r="D15" s="179">
        <f>'Ratios 2020'!D20</f>
        <v>0</v>
      </c>
      <c r="E15" s="179">
        <f>'Ratios 2021'!D20</f>
        <v>0</v>
      </c>
      <c r="F15" s="179">
        <f>'Ratios 2022'!D20</f>
        <v>0</v>
      </c>
      <c r="G15" s="176">
        <f>average(D15:F15)</f>
        <v>0</v>
      </c>
      <c r="H15" s="149" t="s">
        <v>183</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194</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195</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241</v>
      </c>
      <c r="E19" s="45" t="s">
        <v>242</v>
      </c>
      <c r="F19" s="45" t="s">
        <v>243</v>
      </c>
      <c r="G19" s="59" t="s">
        <v>244</v>
      </c>
      <c r="H19" s="59"/>
      <c r="I19" s="43"/>
      <c r="J19" s="43"/>
      <c r="K19" s="43"/>
      <c r="L19" s="43"/>
      <c r="M19" s="43"/>
      <c r="N19" s="43"/>
      <c r="O19" s="43"/>
      <c r="P19" s="43"/>
      <c r="Q19" s="43"/>
      <c r="R19" s="43"/>
      <c r="S19" s="43"/>
      <c r="T19" s="43"/>
      <c r="U19" s="43"/>
      <c r="V19" s="43"/>
      <c r="W19" s="43"/>
      <c r="X19" s="43"/>
      <c r="Y19" s="43"/>
    </row>
    <row r="20">
      <c r="A20" s="138"/>
      <c r="B20" s="49"/>
      <c r="C20" s="147" t="s">
        <v>194</v>
      </c>
      <c r="D20" s="162">
        <f>'Ratios 2020'!D26</f>
        <v>1</v>
      </c>
      <c r="E20" s="162">
        <f>'Ratios 2021'!D26</f>
        <v>0.9994121704</v>
      </c>
      <c r="F20" s="162">
        <f>'Ratios 2022'!D26</f>
        <v>0.9494379405</v>
      </c>
      <c r="G20" s="180">
        <f>average(D20:F20)</f>
        <v>0.982950037</v>
      </c>
      <c r="H20" s="149" t="s">
        <v>198</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199</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200</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241</v>
      </c>
      <c r="E24" s="45" t="s">
        <v>242</v>
      </c>
      <c r="F24" s="45" t="s">
        <v>243</v>
      </c>
      <c r="G24" s="59" t="s">
        <v>244</v>
      </c>
      <c r="H24" s="59"/>
      <c r="I24" s="43"/>
      <c r="J24" s="43"/>
      <c r="K24" s="43"/>
      <c r="L24" s="43"/>
      <c r="M24" s="43"/>
      <c r="N24" s="43"/>
      <c r="O24" s="43"/>
      <c r="P24" s="43"/>
      <c r="Q24" s="43"/>
      <c r="R24" s="43"/>
      <c r="S24" s="43"/>
      <c r="T24" s="43"/>
      <c r="U24" s="43"/>
      <c r="V24" s="43"/>
      <c r="W24" s="43"/>
      <c r="X24" s="43"/>
      <c r="Y24" s="43"/>
    </row>
    <row r="25">
      <c r="A25" s="138"/>
      <c r="B25" s="49"/>
      <c r="C25" s="147" t="s">
        <v>204</v>
      </c>
      <c r="D25" s="162">
        <f>'Ratios 2020'!D33</f>
        <v>0.1301813981</v>
      </c>
      <c r="E25" s="162">
        <f>'Ratios 2021'!D33</f>
        <v>0.04398454939</v>
      </c>
      <c r="F25" s="162">
        <f>'Ratios 2022'!D33</f>
        <v>0.04142036971</v>
      </c>
      <c r="G25" s="180">
        <f>average(D25:F25)</f>
        <v>0.07186210573</v>
      </c>
      <c r="H25" s="149" t="s">
        <v>205</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206</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207</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241</v>
      </c>
      <c r="E29" s="45" t="s">
        <v>242</v>
      </c>
      <c r="F29" s="45" t="s">
        <v>243</v>
      </c>
      <c r="G29" s="59" t="s">
        <v>244</v>
      </c>
      <c r="H29" s="59"/>
      <c r="I29" s="43"/>
      <c r="J29" s="43"/>
      <c r="K29" s="43"/>
      <c r="L29" s="43"/>
      <c r="M29" s="43"/>
      <c r="N29" s="43"/>
      <c r="O29" s="43"/>
      <c r="P29" s="43"/>
      <c r="Q29" s="43"/>
      <c r="R29" s="43"/>
      <c r="S29" s="43"/>
      <c r="T29" s="43"/>
      <c r="U29" s="43"/>
      <c r="V29" s="43"/>
      <c r="W29" s="43"/>
      <c r="X29" s="43"/>
      <c r="Y29" s="43"/>
    </row>
    <row r="30">
      <c r="A30" s="138"/>
      <c r="B30" s="49"/>
      <c r="C30" s="147" t="s">
        <v>206</v>
      </c>
      <c r="D30" s="162">
        <f>'Ratios 2020'!D38</f>
        <v>0.05172180648</v>
      </c>
      <c r="E30" s="162">
        <f>'Ratios 2021'!D38</f>
        <v>0.04940810847</v>
      </c>
      <c r="F30" s="162">
        <f>'Ratios 2022'!D38</f>
        <v>0.0641392733</v>
      </c>
      <c r="G30" s="180">
        <f>average(D30:F30)</f>
        <v>0.05508972941</v>
      </c>
      <c r="H30" s="149" t="s">
        <v>209</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210</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211</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241</v>
      </c>
      <c r="E34" s="45" t="s">
        <v>242</v>
      </c>
      <c r="F34" s="45" t="s">
        <v>243</v>
      </c>
      <c r="G34" s="59" t="s">
        <v>244</v>
      </c>
      <c r="H34" s="59"/>
      <c r="I34" s="43"/>
      <c r="J34" s="43"/>
      <c r="K34" s="43"/>
      <c r="L34" s="43"/>
      <c r="M34" s="43"/>
      <c r="N34" s="43"/>
      <c r="O34" s="43"/>
      <c r="P34" s="43"/>
      <c r="Q34" s="43"/>
      <c r="R34" s="43"/>
      <c r="S34" s="43"/>
      <c r="T34" s="43"/>
      <c r="U34" s="43"/>
      <c r="V34" s="43"/>
      <c r="W34" s="43"/>
      <c r="X34" s="43"/>
      <c r="Y34" s="43"/>
    </row>
    <row r="35">
      <c r="A35" s="138"/>
      <c r="B35" s="49"/>
      <c r="C35" s="147" t="s">
        <v>245</v>
      </c>
      <c r="D35" s="162">
        <f>'Ratios 2020'!E41</f>
        <v>0.9801660384</v>
      </c>
      <c r="E35" s="162">
        <f>'Ratios 2021'!E41</f>
        <v>0.9836098597</v>
      </c>
      <c r="F35" s="162">
        <f>'Ratios 2022'!E41</f>
        <v>0.9890611291</v>
      </c>
      <c r="G35" s="180">
        <f t="shared" ref="G35:G37" si="1">average(D35:F35)</f>
        <v>0.9842790091</v>
      </c>
      <c r="H35" s="180"/>
      <c r="I35" s="43"/>
      <c r="J35" s="43"/>
      <c r="K35" s="43"/>
      <c r="L35" s="43"/>
      <c r="M35" s="43"/>
      <c r="N35" s="43"/>
      <c r="O35" s="43"/>
      <c r="P35" s="43"/>
      <c r="Q35" s="43"/>
      <c r="R35" s="43"/>
      <c r="S35" s="43"/>
      <c r="T35" s="43"/>
      <c r="U35" s="43"/>
      <c r="V35" s="43"/>
      <c r="W35" s="43"/>
      <c r="X35" s="43"/>
      <c r="Y35" s="43"/>
    </row>
    <row r="36">
      <c r="A36" s="138"/>
      <c r="B36" s="52"/>
      <c r="C36" s="147" t="s">
        <v>213</v>
      </c>
      <c r="D36" s="162">
        <f>'Ratios 2020'!E42</f>
        <v>0.01983396156</v>
      </c>
      <c r="E36" s="162">
        <f>'Ratios 2021'!E42</f>
        <v>0.01639014034</v>
      </c>
      <c r="F36" s="162">
        <f>'Ratios 2022'!E42</f>
        <v>0.01093887094</v>
      </c>
      <c r="G36" s="180">
        <f t="shared" si="1"/>
        <v>0.01572099095</v>
      </c>
      <c r="H36" s="180"/>
      <c r="I36" s="43"/>
      <c r="J36" s="43"/>
      <c r="K36" s="43"/>
      <c r="L36" s="43"/>
      <c r="M36" s="43"/>
      <c r="N36" s="43"/>
      <c r="O36" s="43"/>
      <c r="P36" s="43"/>
      <c r="Q36" s="43"/>
      <c r="R36" s="43"/>
      <c r="S36" s="43"/>
      <c r="T36" s="43"/>
      <c r="U36" s="43"/>
      <c r="V36" s="43"/>
      <c r="W36" s="43"/>
      <c r="X36" s="43"/>
      <c r="Y36" s="43"/>
    </row>
    <row r="37">
      <c r="A37" s="138"/>
      <c r="B37" s="181"/>
      <c r="C37" s="147" t="s">
        <v>214</v>
      </c>
      <c r="D37" s="162">
        <f>'Ratios 2020'!E43</f>
        <v>0</v>
      </c>
      <c r="E37" s="162">
        <f>'Ratios 2021'!E43</f>
        <v>0</v>
      </c>
      <c r="F37" s="162">
        <f>'Ratios 2022'!E43</f>
        <v>0</v>
      </c>
      <c r="G37" s="180">
        <f t="shared" si="1"/>
        <v>0</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215</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216</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241</v>
      </c>
      <c r="E41" s="45" t="s">
        <v>242</v>
      </c>
      <c r="F41" s="45" t="s">
        <v>243</v>
      </c>
      <c r="G41" s="59" t="s">
        <v>244</v>
      </c>
      <c r="H41" s="59"/>
      <c r="I41" s="43"/>
      <c r="J41" s="43"/>
      <c r="K41" s="43"/>
      <c r="L41" s="43"/>
      <c r="M41" s="43"/>
      <c r="N41" s="43"/>
      <c r="O41" s="43"/>
      <c r="P41" s="43"/>
      <c r="Q41" s="43"/>
      <c r="R41" s="43"/>
      <c r="S41" s="43"/>
      <c r="T41" s="43"/>
      <c r="U41" s="43"/>
      <c r="V41" s="43"/>
      <c r="W41" s="43"/>
      <c r="X41" s="43"/>
      <c r="Y41" s="43"/>
    </row>
    <row r="42">
      <c r="A42" s="138"/>
      <c r="B42" s="49"/>
      <c r="C42" s="147" t="s">
        <v>219</v>
      </c>
      <c r="D42" s="165">
        <f>'Ratios 2020'!D49</f>
        <v>0</v>
      </c>
      <c r="E42" s="165">
        <f>'Ratios 2021'!D49</f>
        <v>0</v>
      </c>
      <c r="F42" s="165">
        <f>'Ratios 2022'!D49</f>
        <v>0</v>
      </c>
      <c r="G42" s="182">
        <f>average(D42:F42)</f>
        <v>0</v>
      </c>
      <c r="H42" s="149" t="s">
        <v>220</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221</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222</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241</v>
      </c>
      <c r="E46" s="45" t="s">
        <v>242</v>
      </c>
      <c r="F46" s="45" t="s">
        <v>243</v>
      </c>
      <c r="G46" s="59" t="s">
        <v>244</v>
      </c>
      <c r="H46" s="59"/>
      <c r="I46" s="43"/>
      <c r="J46" s="43"/>
      <c r="K46" s="43"/>
      <c r="L46" s="43"/>
      <c r="M46" s="43"/>
      <c r="N46" s="43"/>
      <c r="O46" s="43"/>
      <c r="P46" s="43"/>
      <c r="Q46" s="43"/>
      <c r="R46" s="43"/>
      <c r="S46" s="43"/>
      <c r="T46" s="43"/>
      <c r="U46" s="43"/>
      <c r="V46" s="43"/>
      <c r="W46" s="43"/>
      <c r="X46" s="43"/>
      <c r="Y46" s="43"/>
    </row>
    <row r="47">
      <c r="A47" s="138"/>
      <c r="B47" s="49"/>
      <c r="C47" s="147" t="s">
        <v>225</v>
      </c>
      <c r="D47" s="148">
        <f>'Ratios 2020'!D54</f>
        <v>18.90079811</v>
      </c>
      <c r="E47" s="148">
        <f>'Ratios 2021'!D54</f>
        <v>4.004196203</v>
      </c>
      <c r="F47" s="148">
        <f>'Ratios 2022'!D54</f>
        <v>1.699240866</v>
      </c>
      <c r="G47" s="176">
        <f>average(D47:F47)</f>
        <v>8.201411726</v>
      </c>
      <c r="H47" s="149" t="s">
        <v>226</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227</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228</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241</v>
      </c>
      <c r="E51" s="45" t="s">
        <v>242</v>
      </c>
      <c r="F51" s="45" t="s">
        <v>243</v>
      </c>
      <c r="G51" s="59" t="s">
        <v>244</v>
      </c>
      <c r="H51" s="59"/>
      <c r="I51" s="43"/>
      <c r="J51" s="43"/>
      <c r="K51" s="43"/>
      <c r="L51" s="43"/>
      <c r="M51" s="43"/>
      <c r="N51" s="43"/>
      <c r="O51" s="43"/>
      <c r="P51" s="43"/>
      <c r="Q51" s="43"/>
      <c r="R51" s="43"/>
      <c r="S51" s="43"/>
      <c r="T51" s="43"/>
      <c r="U51" s="43"/>
      <c r="V51" s="43"/>
      <c r="W51" s="43"/>
      <c r="X51" s="43"/>
      <c r="Y51" s="43"/>
    </row>
    <row r="52">
      <c r="A52" s="138"/>
      <c r="B52" s="49"/>
      <c r="C52" s="147" t="s">
        <v>231</v>
      </c>
      <c r="D52" s="183">
        <f>'Ratios 2020'!D59</f>
        <v>0</v>
      </c>
      <c r="E52" s="183">
        <f>'Ratios 2021'!D59</f>
        <v>0</v>
      </c>
      <c r="F52" s="183">
        <f>'Ratios 2022'!D59</f>
        <v>0</v>
      </c>
      <c r="G52" s="184">
        <f>average(D52:F52)</f>
        <v>0</v>
      </c>
      <c r="H52" s="149" t="s">
        <v>232</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NATIONAL BASKETBALL ASSOCIATION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NATIONAL BASKETBALL ASSOCIATION</v>
      </c>
      <c r="B1" s="5"/>
      <c r="C1" s="2">
        <f>'READ HERE FIRST'!B5</f>
        <v>2020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31000000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31000000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NATIONAL BASKETBALL ASSOCIATION</v>
      </c>
      <c r="B1" s="2">
        <f>'READ HERE FIRST'!B5</f>
        <v>2020</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4050000</v>
      </c>
      <c r="D3" s="99">
        <v>4050000.0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500000</v>
      </c>
      <c r="D5" s="99">
        <v>500000.0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299772</v>
      </c>
      <c r="D7" s="99">
        <v>299772.0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350998</v>
      </c>
      <c r="D9" s="99">
        <v>350998.0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14450</v>
      </c>
      <c r="D10" s="99">
        <v>14450.0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19209</v>
      </c>
      <c r="D11" s="99">
        <v>19209.0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24127</v>
      </c>
      <c r="D12" s="99">
        <v>24127.0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10361</v>
      </c>
      <c r="D15" s="99">
        <v>0.0</v>
      </c>
      <c r="E15" s="99">
        <v>10361.0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114495</v>
      </c>
      <c r="D16" s="99">
        <v>76327.0</v>
      </c>
      <c r="E16" s="99">
        <v>38168.0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29758</v>
      </c>
      <c r="D21" s="99">
        <v>0.0</v>
      </c>
      <c r="E21" s="99">
        <v>29758.0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3950</v>
      </c>
      <c r="D22" s="99">
        <v>0.0</v>
      </c>
      <c r="E22" s="99">
        <v>3950.0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716</v>
      </c>
      <c r="D26" s="99">
        <v>0.0</v>
      </c>
      <c r="E26" s="99">
        <v>716.0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25000</v>
      </c>
      <c r="D32" s="99">
        <v>0.0</v>
      </c>
      <c r="E32" s="99">
        <v>25000.0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134</v>
      </c>
      <c r="C40" s="103">
        <f t="shared" ref="C40:F40" si="2">sum(C3:C39)</f>
        <v>5442836</v>
      </c>
      <c r="D40" s="103">
        <f t="shared" si="2"/>
        <v>5334883</v>
      </c>
      <c r="E40" s="103">
        <f t="shared" si="2"/>
        <v>107953</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BASKETBALL ASSOCIATION</v>
      </c>
      <c r="B1" s="5"/>
      <c r="C1" s="2">
        <f>'READ HERE FIRST'!B5</f>
        <v>2020</v>
      </c>
      <c r="D1" s="107"/>
      <c r="E1" s="108"/>
      <c r="F1" s="43"/>
      <c r="G1" s="43"/>
      <c r="H1" s="43"/>
      <c r="I1" s="43"/>
      <c r="J1" s="43"/>
      <c r="K1" s="43"/>
      <c r="L1" s="43"/>
      <c r="M1" s="43"/>
      <c r="N1" s="43"/>
      <c r="O1" s="43"/>
      <c r="P1" s="43"/>
      <c r="Q1" s="43"/>
      <c r="R1" s="43"/>
      <c r="S1" s="43"/>
      <c r="T1" s="43"/>
      <c r="U1" s="43"/>
      <c r="V1" s="43"/>
      <c r="W1" s="43"/>
      <c r="X1" s="43"/>
      <c r="Y1" s="43"/>
      <c r="Z1" s="43"/>
    </row>
    <row r="2">
      <c r="A2" s="109" t="s">
        <v>135</v>
      </c>
      <c r="B2" s="45">
        <v>1.0</v>
      </c>
      <c r="C2" s="46" t="s">
        <v>136</v>
      </c>
      <c r="D2" s="110"/>
      <c r="E2" s="111">
        <v>2.6938352E7</v>
      </c>
      <c r="F2" s="43"/>
      <c r="G2" s="43"/>
      <c r="H2" s="43"/>
      <c r="I2" s="43"/>
      <c r="J2" s="43"/>
      <c r="K2" s="43"/>
      <c r="L2" s="43"/>
      <c r="M2" s="43"/>
      <c r="N2" s="43"/>
      <c r="O2" s="43"/>
      <c r="P2" s="43"/>
      <c r="Q2" s="43"/>
      <c r="R2" s="43"/>
      <c r="S2" s="43"/>
      <c r="T2" s="43"/>
      <c r="U2" s="43"/>
      <c r="V2" s="43"/>
      <c r="W2" s="43"/>
      <c r="X2" s="43"/>
      <c r="Y2" s="43"/>
      <c r="Z2" s="43"/>
    </row>
    <row r="3">
      <c r="A3" s="49"/>
      <c r="B3" s="45">
        <v>2.0</v>
      </c>
      <c r="C3" s="46" t="s">
        <v>137</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138</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139</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144</v>
      </c>
      <c r="D10" s="110"/>
      <c r="E10" s="111">
        <v>40118.0</v>
      </c>
      <c r="F10" s="43"/>
      <c r="G10" s="43"/>
      <c r="H10" s="43"/>
      <c r="I10" s="43"/>
      <c r="J10" s="43"/>
      <c r="K10" s="43"/>
      <c r="L10" s="43"/>
      <c r="M10" s="43"/>
      <c r="N10" s="43"/>
      <c r="O10" s="43"/>
      <c r="P10" s="43"/>
      <c r="Q10" s="43"/>
      <c r="R10" s="43"/>
      <c r="S10" s="43"/>
      <c r="T10" s="43"/>
      <c r="U10" s="43"/>
      <c r="V10" s="43"/>
      <c r="W10" s="43"/>
      <c r="X10" s="43"/>
      <c r="Y10" s="43"/>
      <c r="Z10" s="43"/>
    </row>
    <row r="11">
      <c r="A11" s="49"/>
      <c r="B11" s="45" t="s">
        <v>145</v>
      </c>
      <c r="C11" s="46" t="s">
        <v>146</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147</v>
      </c>
      <c r="C12" s="46" t="s">
        <v>148</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149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153</v>
      </c>
      <c r="D17" s="112"/>
      <c r="E17" s="111">
        <v>6066.0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154</v>
      </c>
      <c r="D18" s="113"/>
      <c r="E18" s="114">
        <f>sum(E2:E17)</f>
        <v>26984536</v>
      </c>
      <c r="F18" s="43"/>
      <c r="G18" s="43"/>
      <c r="H18" s="43"/>
      <c r="I18" s="43"/>
      <c r="J18" s="43"/>
      <c r="K18" s="43"/>
      <c r="L18" s="43"/>
      <c r="M18" s="43"/>
      <c r="N18" s="43"/>
      <c r="O18" s="43"/>
      <c r="P18" s="43"/>
      <c r="Q18" s="43"/>
      <c r="R18" s="43"/>
      <c r="S18" s="43"/>
      <c r="T18" s="43"/>
      <c r="U18" s="43"/>
      <c r="V18" s="43"/>
      <c r="W18" s="43"/>
      <c r="X18" s="43"/>
      <c r="Y18" s="43"/>
      <c r="Z18" s="43"/>
    </row>
    <row r="19">
      <c r="A19" s="44" t="s">
        <v>155</v>
      </c>
      <c r="B19" s="115">
        <v>17.0</v>
      </c>
      <c r="C19" s="116" t="s">
        <v>156</v>
      </c>
      <c r="D19" s="117"/>
      <c r="E19" s="111">
        <v>352372.0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157</v>
      </c>
      <c r="D20" s="117"/>
      <c r="E20" s="111">
        <v>1075000.0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158</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159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164</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165</v>
      </c>
      <c r="D28" s="125"/>
      <c r="E28" s="126">
        <f>sum(E19:E27)</f>
        <v>1427372</v>
      </c>
      <c r="F28" s="43"/>
      <c r="G28" s="43"/>
      <c r="H28" s="43"/>
      <c r="I28" s="43"/>
      <c r="J28" s="43"/>
      <c r="K28" s="43"/>
      <c r="L28" s="43"/>
      <c r="M28" s="43"/>
      <c r="N28" s="43"/>
      <c r="O28" s="43"/>
      <c r="P28" s="43"/>
      <c r="Q28" s="43"/>
      <c r="R28" s="43"/>
      <c r="S28" s="43"/>
      <c r="T28" s="43"/>
      <c r="U28" s="43"/>
      <c r="V28" s="43"/>
      <c r="W28" s="43"/>
      <c r="X28" s="43"/>
      <c r="Y28" s="43"/>
      <c r="Z28" s="43"/>
    </row>
    <row r="29">
      <c r="A29" s="65" t="s">
        <v>166</v>
      </c>
      <c r="B29" s="127"/>
      <c r="C29" s="128" t="s">
        <v>167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168</v>
      </c>
      <c r="D30" s="117"/>
      <c r="E30" s="111">
        <v>2.5557164E7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169</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174</v>
      </c>
      <c r="D36" s="131"/>
      <c r="E36" s="126">
        <f>sum(E30:E35)</f>
        <v>25557164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175</v>
      </c>
      <c r="D37" s="135"/>
      <c r="E37" s="136">
        <f>E36+E28</f>
        <v>26984536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NATIONAL BASKETBALL ASSOCIATION</v>
      </c>
      <c r="B1" s="2">
        <f>'READ HERE FIRST'!B5</f>
        <v>2020</v>
      </c>
      <c r="C1" s="138"/>
      <c r="D1" s="138"/>
      <c r="E1" s="139"/>
      <c r="F1" s="43"/>
      <c r="G1" s="43"/>
      <c r="H1" s="43"/>
      <c r="I1" s="43"/>
      <c r="J1" s="43"/>
      <c r="K1" s="43"/>
      <c r="L1" s="43"/>
      <c r="M1" s="43"/>
      <c r="N1" s="43"/>
      <c r="O1" s="43"/>
      <c r="P1" s="43"/>
      <c r="Q1" s="43"/>
      <c r="R1" s="43"/>
      <c r="S1" s="43"/>
      <c r="T1" s="43"/>
      <c r="U1" s="43"/>
      <c r="V1" s="43"/>
      <c r="W1" s="43"/>
      <c r="X1" s="43"/>
      <c r="Y1" s="43"/>
    </row>
    <row r="2">
      <c r="A2" s="140" t="s">
        <v>176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177</v>
      </c>
      <c r="C3" s="144" t="s">
        <v>178</v>
      </c>
      <c r="D3" s="145">
        <f>'Expenses 2020'!C40</f>
        <v>5442836</v>
      </c>
      <c r="E3" s="146"/>
      <c r="F3" s="43"/>
      <c r="G3" s="43"/>
      <c r="H3" s="43"/>
      <c r="I3" s="43"/>
      <c r="J3" s="43"/>
      <c r="K3" s="43"/>
      <c r="L3" s="43"/>
      <c r="M3" s="43"/>
      <c r="N3" s="43"/>
      <c r="O3" s="43"/>
      <c r="P3" s="43"/>
      <c r="Q3" s="43"/>
      <c r="R3" s="43"/>
      <c r="S3" s="43"/>
      <c r="T3" s="43"/>
      <c r="U3" s="43"/>
      <c r="V3" s="43"/>
      <c r="W3" s="43"/>
      <c r="X3" s="43"/>
      <c r="Y3" s="43"/>
    </row>
    <row r="4">
      <c r="A4" s="138"/>
      <c r="B4" s="49"/>
      <c r="C4" s="144" t="s">
        <v>179</v>
      </c>
      <c r="D4" s="145">
        <f>'Expenses 2020'!C31</f>
        <v>0</v>
      </c>
      <c r="E4" s="146"/>
      <c r="F4" s="43"/>
      <c r="G4" s="43"/>
      <c r="H4" s="43"/>
      <c r="I4" s="43"/>
      <c r="J4" s="43"/>
      <c r="K4" s="43"/>
      <c r="L4" s="43"/>
      <c r="M4" s="43"/>
      <c r="N4" s="43"/>
      <c r="O4" s="43"/>
      <c r="P4" s="43"/>
      <c r="Q4" s="43"/>
      <c r="R4" s="43"/>
      <c r="S4" s="43"/>
      <c r="T4" s="43"/>
      <c r="U4" s="43"/>
      <c r="V4" s="43"/>
      <c r="W4" s="43"/>
      <c r="X4" s="43"/>
      <c r="Y4" s="43"/>
    </row>
    <row r="5">
      <c r="A5" s="138"/>
      <c r="B5" s="49"/>
      <c r="C5" s="144" t="s">
        <v>180</v>
      </c>
      <c r="D5" s="145">
        <f>D3-D4</f>
        <v>5442836</v>
      </c>
      <c r="E5" s="146"/>
      <c r="F5" s="43"/>
      <c r="G5" s="43"/>
      <c r="H5" s="43"/>
      <c r="I5" s="43"/>
      <c r="J5" s="43"/>
      <c r="K5" s="43"/>
      <c r="L5" s="43"/>
      <c r="M5" s="43"/>
      <c r="N5" s="43"/>
      <c r="O5" s="43"/>
      <c r="P5" s="43"/>
      <c r="Q5" s="43"/>
      <c r="R5" s="43"/>
      <c r="S5" s="43"/>
      <c r="T5" s="43"/>
      <c r="U5" s="43"/>
      <c r="V5" s="43"/>
      <c r="W5" s="43"/>
      <c r="X5" s="43"/>
      <c r="Y5" s="43"/>
    </row>
    <row r="6">
      <c r="A6" s="138"/>
      <c r="B6" s="49"/>
      <c r="C6" s="144" t="s">
        <v>181</v>
      </c>
      <c r="D6" s="145">
        <f>D5/12</f>
        <v>453569.6667</v>
      </c>
      <c r="E6" s="146"/>
      <c r="F6" s="43"/>
      <c r="G6" s="43"/>
      <c r="H6" s="43"/>
      <c r="I6" s="43"/>
      <c r="J6" s="43"/>
      <c r="K6" s="43"/>
      <c r="L6" s="43"/>
      <c r="M6" s="43"/>
      <c r="N6" s="43"/>
      <c r="O6" s="43"/>
      <c r="P6" s="43"/>
      <c r="Q6" s="43"/>
      <c r="R6" s="43"/>
      <c r="S6" s="43"/>
      <c r="T6" s="43"/>
      <c r="U6" s="43"/>
      <c r="V6" s="43"/>
      <c r="W6" s="43"/>
      <c r="X6" s="43"/>
      <c r="Y6" s="43"/>
    </row>
    <row r="7">
      <c r="A7" s="138"/>
      <c r="B7" s="49"/>
      <c r="C7" s="144" t="s">
        <v>182</v>
      </c>
      <c r="D7" s="75">
        <f>'Balance Sheet 2020'!E2+'Balance Sheet 2020'!E3</f>
        <v>26938352</v>
      </c>
      <c r="E7" s="146"/>
      <c r="F7" s="43"/>
      <c r="G7" s="43"/>
      <c r="H7" s="43"/>
      <c r="I7" s="43"/>
      <c r="J7" s="43"/>
      <c r="K7" s="43"/>
      <c r="L7" s="43"/>
      <c r="M7" s="43"/>
      <c r="N7" s="43"/>
      <c r="O7" s="43"/>
      <c r="P7" s="43"/>
      <c r="Q7" s="43"/>
      <c r="R7" s="43"/>
      <c r="S7" s="43"/>
      <c r="T7" s="43"/>
      <c r="U7" s="43"/>
      <c r="V7" s="43"/>
      <c r="W7" s="43"/>
      <c r="X7" s="43"/>
      <c r="Y7" s="43"/>
    </row>
    <row r="8">
      <c r="A8" s="138"/>
      <c r="B8" s="49"/>
      <c r="C8" s="147" t="s">
        <v>176</v>
      </c>
      <c r="D8" s="148">
        <f>D7/D6</f>
        <v>59.39187291</v>
      </c>
      <c r="E8" s="149" t="s">
        <v>183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185</v>
      </c>
      <c r="C11" s="144" t="s">
        <v>186</v>
      </c>
      <c r="D11" s="75">
        <f>'Balance Sheet 2020'!E30</f>
        <v>25557164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187</v>
      </c>
      <c r="D12" s="75">
        <f>'Expenses 2020'!C40</f>
        <v>5442836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188</v>
      </c>
      <c r="D13" s="145">
        <f>D12/12</f>
        <v>453569.6667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184</v>
      </c>
      <c r="D14" s="148">
        <f>D11/D13</f>
        <v>56.34672219</v>
      </c>
      <c r="E14" s="149" t="s">
        <v>183</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189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190</v>
      </c>
      <c r="C17" s="144" t="s">
        <v>191</v>
      </c>
      <c r="D17" s="75">
        <f>sum('Balance Sheet 2020'!E13:E15)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187</v>
      </c>
      <c r="D18" s="75">
        <f>'Expenses 2020'!C40</f>
        <v>5442836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188</v>
      </c>
      <c r="D19" s="145">
        <f>D18/12</f>
        <v>453569.6667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192</v>
      </c>
      <c r="D20" s="148">
        <f>D17/D19</f>
        <v>0</v>
      </c>
      <c r="E20" s="149" t="s">
        <v>183</v>
      </c>
      <c r="F20" s="43"/>
      <c r="G20" s="43"/>
      <c r="H20" s="43"/>
      <c r="I20" s="43"/>
      <c r="J20" s="43"/>
      <c r="K20" s="43"/>
      <c r="L20" s="43"/>
      <c r="M20" s="43"/>
      <c r="N20" s="43"/>
      <c r="O20" s="43"/>
      <c r="P20" s="43"/>
      <c r="Q20" s="43"/>
      <c r="R20" s="43"/>
      <c r="S20" s="43"/>
      <c r="T20" s="43"/>
      <c r="U20" s="43"/>
      <c r="V20" s="43"/>
      <c r="W20" s="43"/>
      <c r="X20" s="43"/>
      <c r="Y20" s="43"/>
    </row>
    <row r="21">
      <c r="A21" s="138"/>
      <c r="B21" s="49"/>
      <c r="C21" s="153" t="s">
        <v>193</v>
      </c>
      <c r="D21" s="154">
        <f>D20+D8</f>
        <v>59.39187291</v>
      </c>
      <c r="E21" s="155" t="s">
        <v>183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195</v>
      </c>
      <c r="C24" s="159"/>
      <c r="D24" s="160">
        <f>max('Revenues 2020'!E2:E7,'Revenues 2020'!F10:F15)</f>
        <v>31000000</v>
      </c>
      <c r="E24" s="161" t="s">
        <v>196</v>
      </c>
      <c r="F24" s="43"/>
      <c r="G24" s="43"/>
      <c r="H24" s="43"/>
      <c r="I24" s="43"/>
      <c r="J24" s="43"/>
      <c r="K24" s="43"/>
      <c r="L24" s="43"/>
      <c r="M24" s="43"/>
      <c r="N24" s="43"/>
      <c r="O24" s="43"/>
      <c r="P24" s="43"/>
      <c r="Q24" s="43"/>
      <c r="R24" s="43"/>
      <c r="S24" s="43"/>
      <c r="T24" s="43"/>
      <c r="U24" s="43"/>
      <c r="V24" s="43"/>
      <c r="W24" s="43"/>
      <c r="X24" s="43"/>
      <c r="Y24" s="43"/>
    </row>
    <row r="25">
      <c r="A25" s="138"/>
      <c r="B25" s="49"/>
      <c r="C25" s="144" t="s">
        <v>197</v>
      </c>
      <c r="D25" s="145">
        <f>'Revenues 2020'!F44</f>
        <v>31000000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194</v>
      </c>
      <c r="D26" s="162">
        <f>D24/D25</f>
        <v>1</v>
      </c>
      <c r="E26" s="149" t="s">
        <v>198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199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200</v>
      </c>
      <c r="C29" s="144" t="s">
        <v>201</v>
      </c>
      <c r="D29" s="75">
        <f>SUM('Expenses 2020'!C7:C9)</f>
        <v>650770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202</v>
      </c>
      <c r="D30" s="75">
        <f>SUM('Expenses 2020'!C10:C12)</f>
        <v>57786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203</v>
      </c>
      <c r="D31" s="75">
        <f>sum(D29:D30)</f>
        <v>708556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178</v>
      </c>
      <c r="D32" s="75">
        <f>'Expenses 2020'!C40</f>
        <v>5442836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204</v>
      </c>
      <c r="D33" s="162">
        <f>D31/D32</f>
        <v>0.1301813981</v>
      </c>
      <c r="E33" s="149" t="s">
        <v>205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207</v>
      </c>
      <c r="C36" s="144" t="s">
        <v>208</v>
      </c>
      <c r="D36" s="75">
        <f>SUM('Expenses 2020'!C10:C11)</f>
        <v>33659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201</v>
      </c>
      <c r="D37" s="75">
        <f>SUM('Expenses 2020'!C7:C9)</f>
        <v>650770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206</v>
      </c>
      <c r="D38" s="162">
        <f>D36/D37</f>
        <v>0.05172180648</v>
      </c>
      <c r="E38" s="149" t="s">
        <v>209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211</v>
      </c>
      <c r="C41" s="147" t="s">
        <v>212</v>
      </c>
      <c r="D41" s="75">
        <f>'Expenses 2020'!D40</f>
        <v>5334883</v>
      </c>
      <c r="E41" s="164">
        <f t="shared" ref="E41:E44" si="1">D41/$D$44</f>
        <v>0.9801660384</v>
      </c>
      <c r="F41" s="43"/>
      <c r="G41" s="43"/>
      <c r="H41" s="43"/>
      <c r="I41" s="43"/>
      <c r="J41" s="43"/>
      <c r="K41" s="43"/>
      <c r="L41" s="43"/>
      <c r="M41" s="43"/>
      <c r="N41" s="43"/>
      <c r="O41" s="43"/>
      <c r="P41" s="43"/>
      <c r="Q41" s="43"/>
      <c r="R41" s="43"/>
      <c r="S41" s="43"/>
      <c r="T41" s="43"/>
      <c r="U41" s="43"/>
      <c r="V41" s="43"/>
      <c r="W41" s="43"/>
      <c r="X41" s="43"/>
      <c r="Y41" s="43"/>
    </row>
    <row r="42">
      <c r="A42" s="138"/>
      <c r="B42" s="49"/>
      <c r="C42" s="147" t="s">
        <v>213</v>
      </c>
      <c r="D42" s="145">
        <f>'Expenses 2020'!E40</f>
        <v>107953</v>
      </c>
      <c r="E42" s="164">
        <f t="shared" si="1"/>
        <v>0.01983396156</v>
      </c>
      <c r="F42" s="43"/>
      <c r="G42" s="43"/>
      <c r="H42" s="43"/>
      <c r="I42" s="43"/>
      <c r="J42" s="43"/>
      <c r="K42" s="43"/>
      <c r="L42" s="43"/>
      <c r="M42" s="43"/>
      <c r="N42" s="43"/>
      <c r="O42" s="43"/>
      <c r="P42" s="43"/>
      <c r="Q42" s="43"/>
      <c r="R42" s="43"/>
      <c r="S42" s="43"/>
      <c r="T42" s="43"/>
      <c r="U42" s="43"/>
      <c r="V42" s="43"/>
      <c r="W42" s="43"/>
      <c r="X42" s="43"/>
      <c r="Y42" s="43"/>
    </row>
    <row r="43">
      <c r="A43" s="138"/>
      <c r="B43" s="49"/>
      <c r="C43" s="147" t="s">
        <v>214</v>
      </c>
      <c r="D43" s="145">
        <f>'Expenses 2020'!F40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178</v>
      </c>
      <c r="D44" s="145">
        <f>sum(D41:D43)</f>
        <v>5442836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216</v>
      </c>
      <c r="C47" s="144" t="s">
        <v>217</v>
      </c>
      <c r="D47" s="145">
        <f>'Revenues 2020'!F9</f>
        <v>31000000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218</v>
      </c>
      <c r="D48" s="145">
        <f>'Expenses 2020'!F40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219</v>
      </c>
      <c r="D49" s="165">
        <v>0.0</v>
      </c>
      <c r="E49" s="149" t="s">
        <v>220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222</v>
      </c>
      <c r="C52" s="144" t="s">
        <v>223</v>
      </c>
      <c r="D52" s="145">
        <f>sum('Balance Sheet 2020'!E2:E10)</f>
        <v>26978470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224</v>
      </c>
      <c r="D53" s="145">
        <f>sum('Balance Sheet 2020'!E19:E22)</f>
        <v>1427372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225</v>
      </c>
      <c r="D54" s="167">
        <f>D52/D53</f>
        <v>18.90079811</v>
      </c>
      <c r="E54" s="149" t="s">
        <v>226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228</v>
      </c>
      <c r="C57" s="144" t="s">
        <v>229</v>
      </c>
      <c r="D57" s="145">
        <f>sum('Balance Sheet 2020'!E25:E26)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230</v>
      </c>
      <c r="D58" s="145">
        <f>'Balance Sheet 2020'!E18</f>
        <v>26984536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231</v>
      </c>
      <c r="D59" s="168">
        <f>D57/D58</f>
        <v>0</v>
      </c>
      <c r="E59" s="149" t="s">
        <v>232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NATIONAL BASKETBALL ASSOCIATION</v>
      </c>
      <c r="B1" s="5"/>
      <c r="C1" s="2">
        <v>2021.0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3.14005E7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31400500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18469.0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31418969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NATIONAL BASKETBALL ASSOCIATION</v>
      </c>
      <c r="B1" s="2">
        <f>'Revenues 2021'!C1</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26943688</v>
      </c>
      <c r="D3" s="99">
        <v>2.6943688E7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738910</v>
      </c>
      <c r="D7" s="99">
        <v>738910.0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432335</v>
      </c>
      <c r="D9" s="99">
        <v>432335.0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12907</v>
      </c>
      <c r="D10" s="99">
        <v>12907.0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44962</v>
      </c>
      <c r="D11" s="99">
        <v>44962.0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59158</v>
      </c>
      <c r="D12" s="99">
        <v>59158.0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130509</v>
      </c>
      <c r="D15" s="99">
        <v>0.0</v>
      </c>
      <c r="E15" s="99">
        <v>130509.0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45030</v>
      </c>
      <c r="D16" s="99">
        <v>0.0</v>
      </c>
      <c r="E16" s="99">
        <v>45030.0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242128</v>
      </c>
      <c r="D20" s="99">
        <v>242128.0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69880</v>
      </c>
      <c r="D21" s="99">
        <v>0.0</v>
      </c>
      <c r="E21" s="99">
        <v>69880.0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9261</v>
      </c>
      <c r="D22" s="99">
        <v>8217.0</v>
      </c>
      <c r="E22" s="99">
        <v>1044.0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50037</v>
      </c>
      <c r="D23" s="99">
        <v>0.0</v>
      </c>
      <c r="E23" s="99">
        <v>50037.0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88765</v>
      </c>
      <c r="D26" s="99">
        <v>0.0</v>
      </c>
      <c r="E26" s="99">
        <v>88765.0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343022</v>
      </c>
      <c r="D28" s="99">
        <v>326835.0</v>
      </c>
      <c r="E28" s="99">
        <v>16187.0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53750</v>
      </c>
      <c r="D32" s="99">
        <v>0.0</v>
      </c>
      <c r="E32" s="99">
        <v>53750.0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234</v>
      </c>
      <c r="C34" s="98">
        <f t="shared" si="1"/>
        <v>19631</v>
      </c>
      <c r="D34" s="99">
        <v>0.0</v>
      </c>
      <c r="E34" s="99">
        <v>19631.0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235</v>
      </c>
      <c r="C35" s="98">
        <f t="shared" si="1"/>
        <v>5221</v>
      </c>
      <c r="D35" s="99">
        <v>0.0</v>
      </c>
      <c r="E35" s="99">
        <v>5221.0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134</v>
      </c>
      <c r="C40" s="103">
        <f t="shared" ref="C40:F40" si="2">sum(C3:C39)</f>
        <v>29289194</v>
      </c>
      <c r="D40" s="103">
        <f t="shared" si="2"/>
        <v>28809140</v>
      </c>
      <c r="E40" s="103">
        <f t="shared" si="2"/>
        <v>480054</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BASKETBALL ASSOCIATION</v>
      </c>
      <c r="B1" s="5"/>
      <c r="C1" s="2">
        <f>'Revenues 2021'!C1</f>
        <v>2021</v>
      </c>
      <c r="D1" s="107"/>
      <c r="E1" s="108"/>
      <c r="F1" s="43"/>
      <c r="G1" s="43"/>
      <c r="H1" s="43"/>
      <c r="I1" s="43"/>
      <c r="J1" s="43"/>
      <c r="K1" s="43"/>
      <c r="L1" s="43"/>
      <c r="M1" s="43"/>
      <c r="N1" s="43"/>
      <c r="O1" s="43"/>
      <c r="P1" s="43"/>
      <c r="Q1" s="43"/>
      <c r="R1" s="43"/>
      <c r="S1" s="43"/>
      <c r="T1" s="43"/>
      <c r="U1" s="43"/>
      <c r="V1" s="43"/>
      <c r="W1" s="43"/>
      <c r="X1" s="43"/>
      <c r="Y1" s="43"/>
      <c r="Z1" s="43"/>
    </row>
    <row r="2">
      <c r="A2" s="109" t="s">
        <v>135</v>
      </c>
      <c r="B2" s="45">
        <v>1.0</v>
      </c>
      <c r="C2" s="46" t="s">
        <v>136</v>
      </c>
      <c r="D2" s="110"/>
      <c r="E2" s="111">
        <v>2.6573697E7</v>
      </c>
      <c r="F2" s="43"/>
      <c r="G2" s="43"/>
      <c r="H2" s="43"/>
      <c r="I2" s="43"/>
      <c r="J2" s="43"/>
      <c r="K2" s="43"/>
      <c r="L2" s="43"/>
      <c r="M2" s="43"/>
      <c r="N2" s="43"/>
      <c r="O2" s="43"/>
      <c r="P2" s="43"/>
      <c r="Q2" s="43"/>
      <c r="R2" s="43"/>
      <c r="S2" s="43"/>
      <c r="T2" s="43"/>
      <c r="U2" s="43"/>
      <c r="V2" s="43"/>
      <c r="W2" s="43"/>
      <c r="X2" s="43"/>
      <c r="Y2" s="43"/>
      <c r="Z2" s="43"/>
    </row>
    <row r="3">
      <c r="A3" s="49"/>
      <c r="B3" s="45">
        <v>2.0</v>
      </c>
      <c r="C3" s="46" t="s">
        <v>137</v>
      </c>
      <c r="D3" s="112"/>
      <c r="E3" s="111">
        <v>1.0018469E7</v>
      </c>
      <c r="F3" s="43"/>
      <c r="G3" s="43"/>
      <c r="H3" s="43"/>
      <c r="I3" s="43"/>
      <c r="J3" s="43"/>
      <c r="K3" s="43"/>
      <c r="L3" s="43"/>
      <c r="M3" s="43"/>
      <c r="N3" s="43"/>
      <c r="O3" s="43"/>
      <c r="P3" s="43"/>
      <c r="Q3" s="43"/>
      <c r="R3" s="43"/>
      <c r="S3" s="43"/>
      <c r="T3" s="43"/>
      <c r="U3" s="43"/>
      <c r="V3" s="43"/>
      <c r="W3" s="43"/>
      <c r="X3" s="43"/>
      <c r="Y3" s="43"/>
      <c r="Z3" s="43"/>
    </row>
    <row r="4">
      <c r="A4" s="49"/>
      <c r="B4" s="45">
        <v>3.0</v>
      </c>
      <c r="C4" s="46" t="s">
        <v>138</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139</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144</v>
      </c>
      <c r="D10" s="110"/>
      <c r="E10" s="111">
        <v>41212.0</v>
      </c>
      <c r="F10" s="43"/>
      <c r="G10" s="43"/>
      <c r="H10" s="43"/>
      <c r="I10" s="43"/>
      <c r="J10" s="43"/>
      <c r="K10" s="43"/>
      <c r="L10" s="43"/>
      <c r="M10" s="43"/>
      <c r="N10" s="43"/>
      <c r="O10" s="43"/>
      <c r="P10" s="43"/>
      <c r="Q10" s="43"/>
      <c r="R10" s="43"/>
      <c r="S10" s="43"/>
      <c r="T10" s="43"/>
      <c r="U10" s="43"/>
      <c r="V10" s="43"/>
      <c r="W10" s="43"/>
      <c r="X10" s="43"/>
      <c r="Y10" s="43"/>
      <c r="Z10" s="43"/>
    </row>
    <row r="11">
      <c r="A11" s="49"/>
      <c r="B11" s="45" t="s">
        <v>145</v>
      </c>
      <c r="C11" s="46" t="s">
        <v>146</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147</v>
      </c>
      <c r="C12" s="46" t="s">
        <v>148</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149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153</v>
      </c>
      <c r="D17" s="112"/>
      <c r="E17" s="111">
        <v>202308.0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154</v>
      </c>
      <c r="D18" s="113"/>
      <c r="E18" s="114">
        <f>sum(E2:E17)</f>
        <v>36835686</v>
      </c>
      <c r="F18" s="43"/>
      <c r="G18" s="43"/>
      <c r="H18" s="43"/>
      <c r="I18" s="43"/>
      <c r="J18" s="43"/>
      <c r="K18" s="43"/>
      <c r="L18" s="43"/>
      <c r="M18" s="43"/>
      <c r="N18" s="43"/>
      <c r="O18" s="43"/>
      <c r="P18" s="43"/>
      <c r="Q18" s="43"/>
      <c r="R18" s="43"/>
      <c r="S18" s="43"/>
      <c r="T18" s="43"/>
      <c r="U18" s="43"/>
      <c r="V18" s="43"/>
      <c r="W18" s="43"/>
      <c r="X18" s="43"/>
      <c r="Y18" s="43"/>
      <c r="Z18" s="43"/>
    </row>
    <row r="19">
      <c r="A19" s="44" t="s">
        <v>155</v>
      </c>
      <c r="B19" s="115">
        <v>17.0</v>
      </c>
      <c r="C19" s="116" t="s">
        <v>156</v>
      </c>
      <c r="D19" s="117"/>
      <c r="E19" s="111">
        <v>563747.0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157</v>
      </c>
      <c r="D20" s="117"/>
      <c r="E20" s="111">
        <v>8585000.0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158</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159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164</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165</v>
      </c>
      <c r="D28" s="125"/>
      <c r="E28" s="126">
        <f>sum(E19:E27)</f>
        <v>9148747</v>
      </c>
      <c r="F28" s="43"/>
      <c r="G28" s="43"/>
      <c r="H28" s="43"/>
      <c r="I28" s="43"/>
      <c r="J28" s="43"/>
      <c r="K28" s="43"/>
      <c r="L28" s="43"/>
      <c r="M28" s="43"/>
      <c r="N28" s="43"/>
      <c r="O28" s="43"/>
      <c r="P28" s="43"/>
      <c r="Q28" s="43"/>
      <c r="R28" s="43"/>
      <c r="S28" s="43"/>
      <c r="T28" s="43"/>
      <c r="U28" s="43"/>
      <c r="V28" s="43"/>
      <c r="W28" s="43"/>
      <c r="X28" s="43"/>
      <c r="Y28" s="43"/>
      <c r="Z28" s="43"/>
    </row>
    <row r="29">
      <c r="A29" s="65" t="s">
        <v>166</v>
      </c>
      <c r="B29" s="127"/>
      <c r="C29" s="128" t="s">
        <v>167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168</v>
      </c>
      <c r="D30" s="117"/>
      <c r="E30" s="111">
        <v>2.7686939E7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169</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174</v>
      </c>
      <c r="D36" s="131"/>
      <c r="E36" s="126">
        <f>sum(E30:E35)</f>
        <v>27686939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175</v>
      </c>
      <c r="D37" s="135"/>
      <c r="E37" s="136">
        <f>E36+E28</f>
        <v>36835686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