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<sst xmlns="http://schemas.openxmlformats.org/spreadsheetml/2006/main" count="867" uniqueCount="252">
  <si>
    <t>SAN FRANCISCO VILLAGE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</si>
  <si>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</si>
  <si>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</si>
  <si>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</si>
  <si>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</si>
  <si>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</si>
  <si>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</si>
  <si>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</si>
  <si>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</si>
  <si>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</si>
  <si>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</si>
  <si>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</si>
  <si>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</si>
  <si>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</si>
  <si>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</si>
  <si>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</si>
  <si>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</si>
  <si>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</si>
  <si>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</si>
  <si>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</si>
  <si>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</si>
  <si>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</si>
  <si>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</si>
  <si>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</si>
  <si>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</si>
  <si>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</si>
  <si>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</si>
  <si>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</si>
  <si>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</si>
  <si>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</si>
  <si>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</si>
  <si>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</si>
  <si>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</si>
  <si>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</si>
  <si>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</si>
  <si>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</si>
  <si>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</si>
  <si>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</si>
  <si>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</si>
  <si>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</si>
  <si>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</si>
  <si>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</si>
  <si>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</si>
  <si>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</si>
  <si>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</si>
  <si>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</si>
  <si>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</si>
  <si>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</si>
  <si>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</si>
  <si>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</si>
  <si>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</si>
  <si>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</si>
  <si>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</si>
  <si>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</si>
  <si>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</si>
  <si>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</si>
  <si>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</si>
  <si>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</si>
  <si>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</si>
  <si>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</si>
  <si>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</si>
  <si>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</si>
  <si>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</si>
  <si>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</si>
  <si>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</si>
  <si>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</si>
  <si>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</si>
  <si>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</si>
  <si>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</si>
  <si>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</si>
  <si>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</si>
  <si>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</si>
  <si>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</si>
  <si>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</si>
  <si>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</si>
  <si>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</si>
  <si>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</si>
  <si>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</si>
  <si>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</si>
  <si>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</si>
  <si>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</si>
  <si>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</si>
  <si>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</si>
  <si>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</si>
  <si>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</si>
  <si>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</si>
  <si>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</si>
  <si>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</si>
  <si>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</si>
  <si>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</si>
  <si>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</si>
  <si>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</si>
  <si>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</si>
  <si>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</si>
  <si>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</si>
  <si>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</si>
  <si>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</si>
  <si>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</si>
  <si>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</si>
  <si>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</si>
  <si>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</si>
  <si>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</si>
  <si>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</si>
  <si>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</si>
  <si>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</si>
  <si>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</si>
  <si>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</si>
  <si>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</si>
  <si>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</si>
  <si>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</si>
  <si>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</si>
  <si>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</si>
  <si>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</si>
  <si>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</si>
  <si>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</si>
  <si>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</si>
  <si>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</si>
  <si>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</si>
  <si>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</si>
  <si>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</si>
  <si>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</si>
  <si>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</si>
  <si>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</si>
  <si>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</si>
  <si>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</si>
  <si>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</si>
  <si>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</si>
  <si>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</si>
  <si>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</si>
  <si>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</si>
  <si>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</si>
  <si>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</si>
  <si>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</si>
  <si>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Outside Services</t>
  </si>
  <si>
    <t>Member Services</t>
  </si>
  <si>
    <t xml:space="preserve"> Program Expenses</t>
  </si>
  <si>
    <t>Utilities and Maintenance</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</si>
  <si>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</si>
  <si>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</si>
  <si>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</si>
  <si>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</si>
  <si>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</si>
  <si>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</si>
  <si>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</si>
  <si>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</si>
  <si>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</si>
  <si>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</si>
  <si>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</si>
  <si>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</si>
  <si>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</si>
  <si>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</si>
  <si>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</si>
  <si>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</si>
  <si>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</si>
  <si>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</si>
  <si>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</si>
  <si>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</si>
  <si>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</si>
  <si>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</si>
  <si>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</si>
  <si>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</si>
  <si>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</si>
  <si>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</si>
  <si>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</si>
  <si>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</si>
  <si>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</si>
  <si>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</si>
  <si>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</si>
  <si>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</si>
  <si>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</si>
  <si>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</si>
  <si>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</si>
  <si>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</si>
  <si>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</si>
  <si>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</si>
  <si>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</si>
  <si>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</si>
  <si>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</si>
  <si>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</si>
  <si>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</si>
  <si>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</si>
  <si>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</si>
  <si>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</si>
  <si>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</si>
  <si>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</si>
  <si>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</si>
  <si>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</si>
  <si>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</si>
  <si>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</si>
  <si>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</si>
  <si>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</si>
  <si>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</si>
  <si>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</si>
  <si>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</si>
  <si>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</si>
  <si>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</si>
  <si>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</si>
  <si>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</si>
  <si>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</si>
  <si>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</si>
  <si>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</si>
  <si>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</si>
  <si>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</si>
  <si>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</si>
  <si>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</si>
  <si>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</si>
  <si>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</si>
  <si>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</si>
  <si>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</si>
  <si>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</si>
  <si>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</si>
  <si>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</si>
  <si>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</si>
  <si>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</si>
  <si>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</si>
  <si>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</si>
  <si>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</si>
  <si>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</si>
  <si>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</si>
  <si>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</si>
  <si>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</si>
  <si>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</si>
  <si>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</si>
  <si>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</si>
  <si>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</si>
  <si>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</si>
  <si>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</si>
  <si>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</si>
  <si>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</si>
  <si>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</si>
  <si>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</si>
  <si>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</si>
  <si>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</si>
  <si>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</si>
  <si>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</si>
  <si>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</si>
  <si>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</si>
  <si>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</si>
  <si>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Program Expenses</t>
  </si>
  <si>
    <t>Marketing &amp; Member Outreach</t>
  </si>
  <si>
    <t>Repairs &amp; Maintenance</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</si>
  <si>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</si>
  <si>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</si>
  <si>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 Other Income</t>
  </si>
  <si>
    <t>Contract Services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</si>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</sst>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SAN FRANCISCO VILLAGE</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2022'!C40</f>
        <v>874155</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2022'!C31</f>
        <v>47989</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826166</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68847.16667</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2022'!E2+'Balance Sheet 2022'!E3</f>
        <v>630115</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9.152373736</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2022'!E30</f>
        <v>676110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2022'!C40</f>
        <v>874155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72846.25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9.281328826</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2022'!C40</f>
        <v>874155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72846.25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0</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9.152373736</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2022'!E2:E7,'Revenues 2022'!F10:F15)</f>
        <v>458000</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2022'!F44</f>
        <v>906273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0.5053664845</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2022'!C7:C9)</f>
        <v>506709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2022'!C10:C12)</f>
        <v>77024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583733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2022'!C40</f>
        <v>874155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0.667768302</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2022'!C10:C11)</f>
        <v>36724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2022'!C7:C9)</f>
        <v>506709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0.07247552343</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241</v>
      </c>
      <c r="D41" s="75">
        <f>'Expenses 2022'!D40</f>
        <v>622896</v>
      </c>
      <c r="E41" s="165">
        <f t="shared" ref="E41:E44" si="1">D41/$D$44</f>
        <v>0.7125692812</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2022'!E40</f>
        <v>170104</v>
      </c>
      <c r="E42" s="165">
        <f t="shared" si="1"/>
        <v>0.1945924922</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2022'!F40</f>
        <v>81155</v>
      </c>
      <c r="E43" s="165">
        <f t="shared" si="1"/>
        <v>0.09283822663</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874155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2022'!F9</f>
        <v>905188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2022'!F40</f>
        <v>81155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D47/D48</f>
        <v>11.15381677</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2022'!E2:E10)</f>
        <v>630115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2022'!E19:E22)</f>
        <v>189833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3.319312238</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2022'!E18</f>
        <v>865943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SAN FRANCISCO VILLAGE</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158476.0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374902.0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359639.0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893017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10539.0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16005.0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16005</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243</v>
      </c>
      <c r="D39" s="74"/>
      <c r="E39" s="48">
        <v>772.0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772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920333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SAN FRANCISCO VILLAGE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162387</v>
      </c>
      <c r="D7" s="99">
        <v>121790.0</v>
      </c>
      <c r="E7" s="99">
        <v>24358.0</v>
      </c>
      <c r="F7" s="99">
        <v>16239.0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380560</v>
      </c>
      <c r="D9" s="99">
        <v>285420.0</v>
      </c>
      <c r="E9" s="99">
        <v>57084.0</v>
      </c>
      <c r="F9" s="99">
        <v>38056.0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7829</v>
      </c>
      <c r="D10" s="99">
        <v>5872.0</v>
      </c>
      <c r="E10" s="99">
        <v>1174.0</v>
      </c>
      <c r="F10" s="99">
        <v>783.0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49980</v>
      </c>
      <c r="D11" s="99">
        <v>37485.0</v>
      </c>
      <c r="E11" s="99">
        <v>7497.0</v>
      </c>
      <c r="F11" s="99">
        <v>4998.0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44428</v>
      </c>
      <c r="D12" s="99">
        <v>33321.0</v>
      </c>
      <c r="E12" s="99">
        <v>6664.0</v>
      </c>
      <c r="F12" s="99">
        <v>4443.0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15120</v>
      </c>
      <c r="D16" s="99">
        <v>0.0</v>
      </c>
      <c r="E16" s="99">
        <v>15120.0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18476</v>
      </c>
      <c r="D22" s="99">
        <v>13857.0</v>
      </c>
      <c r="E22" s="99">
        <v>2771.0</v>
      </c>
      <c r="F22" s="99">
        <v>1848.0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22797</v>
      </c>
      <c r="D23" s="99">
        <v>17098.0</v>
      </c>
      <c r="E23" s="99">
        <v>3419.0</v>
      </c>
      <c r="F23" s="99">
        <v>2280.0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85046</v>
      </c>
      <c r="D25" s="99">
        <v>63785.0</v>
      </c>
      <c r="E25" s="99">
        <v>12757.0</v>
      </c>
      <c r="F25" s="99">
        <v>8504.0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489</v>
      </c>
      <c r="D26" s="99">
        <v>367.0</v>
      </c>
      <c r="E26" s="99">
        <v>73.0</v>
      </c>
      <c r="F26" s="99">
        <v>49.0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52493</v>
      </c>
      <c r="D31" s="99">
        <v>39370.0</v>
      </c>
      <c r="E31" s="99">
        <v>7874.0</v>
      </c>
      <c r="F31" s="99">
        <v>5249.0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10710</v>
      </c>
      <c r="D32" s="99">
        <v>8033.0</v>
      </c>
      <c r="E32" s="99">
        <v>1606.0</v>
      </c>
      <c r="F32" s="99">
        <v>1071.0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134</v>
      </c>
      <c r="C34" s="98">
        <f t="shared" si="1"/>
        <v>73403</v>
      </c>
      <c r="D34" s="99">
        <v>0.0</v>
      </c>
      <c r="E34" s="99">
        <v>73403.0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244</v>
      </c>
      <c r="C35" s="98">
        <f t="shared" si="1"/>
        <v>21678</v>
      </c>
      <c r="D35" s="99">
        <v>16259.0</v>
      </c>
      <c r="E35" s="99">
        <v>3251.0</v>
      </c>
      <c r="F35" s="99">
        <v>2168.0</v>
      </c>
      <c r="G35" s="43"/>
      <c r="H35" s="43"/>
      <c r="I35" s="43"/>
      <c r="J35" s="43"/>
      <c r="K35" s="43"/>
      <c r="L35" s="43"/>
      <c r="M35" s="43"/>
      <c r="N35" s="43"/>
      <c r="O35" s="43"/>
      <c r="P35" s="43"/>
      <c r="Q35" s="43"/>
      <c r="R35" s="43"/>
      <c r="S35" s="43"/>
      <c r="T35" s="43"/>
      <c r="U35" s="43"/>
      <c r="V35" s="43"/>
      <c r="W35" s="43"/>
      <c r="X35" s="43"/>
      <c r="Y35" s="43"/>
      <c r="Z35" s="43"/>
    </row>
    <row r="36">
      <c r="A36" s="45" t="s">
        <v>50</v>
      </c>
      <c r="B36" s="60" t="s">
        <v>240</v>
      </c>
      <c r="C36" s="98">
        <f t="shared" si="1"/>
        <v>10199</v>
      </c>
      <c r="D36" s="99">
        <v>7649.0</v>
      </c>
      <c r="E36" s="99">
        <v>1530.0</v>
      </c>
      <c r="F36" s="99">
        <v>1020.0</v>
      </c>
      <c r="G36" s="43"/>
      <c r="H36" s="43"/>
      <c r="I36" s="43"/>
      <c r="J36" s="43"/>
      <c r="K36" s="43"/>
      <c r="L36" s="43"/>
      <c r="M36" s="43"/>
      <c r="N36" s="43"/>
      <c r="O36" s="43"/>
      <c r="P36" s="43"/>
      <c r="Q36" s="43"/>
      <c r="R36" s="43"/>
      <c r="S36" s="43"/>
      <c r="T36" s="43"/>
      <c r="U36" s="43"/>
      <c r="V36" s="43"/>
      <c r="W36" s="43"/>
      <c r="X36" s="43"/>
      <c r="Y36" s="43"/>
      <c r="Z36" s="43"/>
    </row>
    <row r="37">
      <c r="A37" s="45" t="s">
        <v>52</v>
      </c>
      <c r="B37" s="60" t="s">
        <v>136</v>
      </c>
      <c r="C37" s="98">
        <f t="shared" si="1"/>
        <v>8674</v>
      </c>
      <c r="D37" s="99">
        <v>6506.0</v>
      </c>
      <c r="E37" s="99">
        <v>1301.0</v>
      </c>
      <c r="F37" s="99">
        <v>867.0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23908</v>
      </c>
      <c r="D38" s="99">
        <v>17859.0</v>
      </c>
      <c r="E38" s="99">
        <v>2676.0</v>
      </c>
      <c r="F38" s="99">
        <v>3373.0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988177</v>
      </c>
      <c r="D40" s="104">
        <f t="shared" si="2"/>
        <v>674671</v>
      </c>
      <c r="E40" s="104">
        <f t="shared" si="2"/>
        <v>222558</v>
      </c>
      <c r="F40" s="104">
        <f t="shared" si="2"/>
        <v>90948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SAN FRANCISCO VILLAGE</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608146.0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287767.0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278982.0</v>
      </c>
      <c r="E12" s="109">
        <f>D11-D12</f>
        <v>8785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225900.0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842831</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6360.0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228205.0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234565</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573266.0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35000.0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608266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842831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SAN FRANCISCO VILLAGE</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2023'!C40</f>
        <v>988177</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2023'!C31</f>
        <v>52493</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935684</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77973.66667</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2023'!E2+'Balance Sheet 2023'!E3</f>
        <v>608146</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7.799376713</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2023'!E30</f>
        <v>573266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2023'!C40</f>
        <v>988177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82348.08333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6.961497788</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2023'!C40</f>
        <v>988177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82348.08333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0</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7.799376713</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2023'!E2:E7,'Revenues 2023'!F10:F15)</f>
        <v>374902</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2023'!F44</f>
        <v>920333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0.4073547292</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2023'!C7:C9)</f>
        <v>542947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2023'!C10:C12)</f>
        <v>102237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645184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2023'!C40</f>
        <v>988177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0.6529032754</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2023'!C10:C11)</f>
        <v>57809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2023'!C7:C9)</f>
        <v>542947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0.1064726391</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245</v>
      </c>
      <c r="D41" s="75">
        <f>'Expenses 2023'!D40</f>
        <v>674671</v>
      </c>
      <c r="E41" s="165">
        <f t="shared" ref="E41:E44" si="1">D41/$D$44</f>
        <v>0.6827430713</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2023'!E40</f>
        <v>222558</v>
      </c>
      <c r="E42" s="165">
        <f t="shared" si="1"/>
        <v>0.2252207853</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2023'!F40</f>
        <v>90948</v>
      </c>
      <c r="E43" s="165">
        <f t="shared" si="1"/>
        <v>0.09203614332</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988177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2023'!F9</f>
        <v>893017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2023'!F40</f>
        <v>90948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D47/D48</f>
        <v>9.818984475</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2023'!E2:E10)</f>
        <v>608146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2023'!E19:E22)</f>
        <v>234565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2.592654488</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2023'!E18</f>
        <v>842831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SAN FRANCISCO VILLAGE</v>
      </c>
      <c r="B1" s="2" t="s">
        <v>246</v>
      </c>
      <c r="C1" s="139"/>
      <c r="D1" s="139"/>
      <c r="E1" s="139"/>
      <c r="F1" s="140"/>
      <c r="G1" s="140"/>
      <c r="H1" s="140"/>
      <c r="I1" s="43"/>
      <c r="J1" s="43"/>
      <c r="K1" s="43"/>
      <c r="L1" s="43"/>
      <c r="M1" s="43"/>
      <c r="N1" s="43"/>
      <c r="O1" s="43"/>
      <c r="P1" s="43"/>
      <c r="Q1" s="43"/>
      <c r="R1" s="43"/>
      <c r="S1" s="43"/>
      <c r="T1" s="43"/>
      <c r="U1" s="43"/>
      <c r="V1" s="43"/>
      <c r="W1" s="43"/>
      <c r="X1" s="43"/>
      <c r="Y1" s="43"/>
    </row>
    <row r="2">
      <c r="A2" s="141" t="s">
        <v>180</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181</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9"/>
      <c r="B5" s="49"/>
      <c r="C5" s="148" t="s">
        <v>180</v>
      </c>
      <c r="D5" s="177">
        <f>'Ratios 2021'!D8</f>
        <v>10.55166977</v>
      </c>
      <c r="E5" s="177">
        <f>'Ratios 2022'!D8</f>
        <v>9.152373736</v>
      </c>
      <c r="F5" s="177">
        <f>'Ratios 2023'!D8</f>
        <v>7.799376713</v>
      </c>
      <c r="G5" s="177">
        <f>average(D5:F5)</f>
        <v>9.167806739</v>
      </c>
      <c r="H5" s="150" t="s">
        <v>187</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188</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189</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9"/>
      <c r="B10" s="49"/>
      <c r="C10" s="148" t="s">
        <v>188</v>
      </c>
      <c r="D10" s="149">
        <f>'Ratios 2021'!D14</f>
        <v>10.02871092</v>
      </c>
      <c r="E10" s="149">
        <f>'Ratios 2022'!D14</f>
        <v>9.281328826</v>
      </c>
      <c r="F10" s="149">
        <f>'Ratios 2023'!D14</f>
        <v>6.961497788</v>
      </c>
      <c r="G10" s="177">
        <f>average(D10:F10)</f>
        <v>8.757179177</v>
      </c>
      <c r="H10" s="150" t="s">
        <v>187</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193</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194</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9"/>
      <c r="B15" s="49"/>
      <c r="C15" s="148" t="s">
        <v>196</v>
      </c>
      <c r="D15" s="180">
        <f>'Ratios 2021'!D20</f>
        <v>0</v>
      </c>
      <c r="E15" s="180">
        <f>'Ratios 2022'!D20</f>
        <v>0</v>
      </c>
      <c r="F15" s="180">
        <f>'Ratios 2023'!D20</f>
        <v>0</v>
      </c>
      <c r="G15" s="177">
        <f>average(D15:F15)</f>
        <v>0</v>
      </c>
      <c r="H15" s="150" t="s">
        <v>187</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198</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199</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9"/>
      <c r="B20" s="49"/>
      <c r="C20" s="148" t="s">
        <v>198</v>
      </c>
      <c r="D20" s="163">
        <f>'Ratios 2021'!D26</f>
        <v>0.5202809642</v>
      </c>
      <c r="E20" s="163">
        <f>'Ratios 2022'!D26</f>
        <v>0.5053664845</v>
      </c>
      <c r="F20" s="163">
        <f>'Ratios 2023'!D26</f>
        <v>0.4073547292</v>
      </c>
      <c r="G20" s="181">
        <f>average(D20:F20)</f>
        <v>0.4776673926</v>
      </c>
      <c r="H20" s="150" t="s">
        <v>202</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203</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204</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9"/>
      <c r="B25" s="49"/>
      <c r="C25" s="148" t="s">
        <v>208</v>
      </c>
      <c r="D25" s="163">
        <f>'Ratios 2021'!D33</f>
        <v>0.6321410681</v>
      </c>
      <c r="E25" s="163">
        <f>'Ratios 2022'!D33</f>
        <v>0.667768302</v>
      </c>
      <c r="F25" s="163">
        <f>'Ratios 2023'!D33</f>
        <v>0.6529032754</v>
      </c>
      <c r="G25" s="181">
        <f>average(D25:F25)</f>
        <v>0.6509375485</v>
      </c>
      <c r="H25" s="150" t="s">
        <v>209</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210</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211</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9"/>
      <c r="B30" s="49"/>
      <c r="C30" s="148" t="s">
        <v>210</v>
      </c>
      <c r="D30" s="163">
        <f>'Ratios 2021'!D38</f>
        <v>0.07866666667</v>
      </c>
      <c r="E30" s="163">
        <f>'Ratios 2022'!D38</f>
        <v>0.07247552343</v>
      </c>
      <c r="F30" s="163">
        <f>'Ratios 2023'!D38</f>
        <v>0.1064726391</v>
      </c>
      <c r="G30" s="181">
        <f>average(D30:F30)</f>
        <v>0.08587160974</v>
      </c>
      <c r="H30" s="150" t="s">
        <v>213</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214</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215</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9"/>
      <c r="B35" s="49"/>
      <c r="C35" s="148" t="s">
        <v>251</v>
      </c>
      <c r="D35" s="163">
        <f>'Ratios 2021'!E41</f>
        <v>0.7187059584</v>
      </c>
      <c r="E35" s="163">
        <f>'Ratios 2022'!E41</f>
        <v>0.7125692812</v>
      </c>
      <c r="F35" s="163">
        <f>'Ratios 2023'!E41</f>
        <v>0.6827430713</v>
      </c>
      <c r="G35" s="181">
        <f t="shared" ref="G35:G37" si="1">average(D35:F35)</f>
        <v>0.7046727703</v>
      </c>
      <c r="H35" s="181"/>
      <c r="I35" s="43"/>
      <c r="J35" s="43"/>
      <c r="K35" s="43"/>
      <c r="L35" s="43"/>
      <c r="M35" s="43"/>
      <c r="N35" s="43"/>
      <c r="O35" s="43"/>
      <c r="P35" s="43"/>
      <c r="Q35" s="43"/>
      <c r="R35" s="43"/>
      <c r="S35" s="43"/>
      <c r="T35" s="43"/>
      <c r="U35" s="43"/>
      <c r="V35" s="43"/>
      <c r="W35" s="43"/>
      <c r="X35" s="43"/>
      <c r="Y35" s="43"/>
    </row>
    <row r="36">
      <c r="A36" s="139"/>
      <c r="B36" s="52"/>
      <c r="C36" s="148" t="s">
        <v>217</v>
      </c>
      <c r="D36" s="163">
        <f>'Ratios 2021'!E42</f>
        <v>0.1881055519</v>
      </c>
      <c r="E36" s="163">
        <f>'Ratios 2022'!E42</f>
        <v>0.1945924922</v>
      </c>
      <c r="F36" s="163">
        <f>'Ratios 2023'!E42</f>
        <v>0.2252207853</v>
      </c>
      <c r="G36" s="181">
        <f t="shared" si="1"/>
        <v>0.2026396098</v>
      </c>
      <c r="H36" s="181"/>
      <c r="I36" s="43"/>
      <c r="J36" s="43"/>
      <c r="K36" s="43"/>
      <c r="L36" s="43"/>
      <c r="M36" s="43"/>
      <c r="N36" s="43"/>
      <c r="O36" s="43"/>
      <c r="P36" s="43"/>
      <c r="Q36" s="43"/>
      <c r="R36" s="43"/>
      <c r="S36" s="43"/>
      <c r="T36" s="43"/>
      <c r="U36" s="43"/>
      <c r="V36" s="43"/>
      <c r="W36" s="43"/>
      <c r="X36" s="43"/>
      <c r="Y36" s="43"/>
    </row>
    <row r="37">
      <c r="A37" s="139"/>
      <c r="B37" s="182"/>
      <c r="C37" s="148" t="s">
        <v>218</v>
      </c>
      <c r="D37" s="163">
        <f>'Ratios 2021'!E43</f>
        <v>0.09318848968</v>
      </c>
      <c r="E37" s="163">
        <f>'Ratios 2022'!E43</f>
        <v>0.09283822663</v>
      </c>
      <c r="F37" s="163">
        <f>'Ratios 2023'!E43</f>
        <v>0.09203614332</v>
      </c>
      <c r="G37" s="181">
        <f t="shared" si="1"/>
        <v>0.09268761988</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219</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220</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9"/>
      <c r="B42" s="49"/>
      <c r="C42" s="148" t="s">
        <v>223</v>
      </c>
      <c r="D42" s="166">
        <f>'Ratios 2021'!D49</f>
        <v>10.69691821</v>
      </c>
      <c r="E42" s="166">
        <f>'Ratios 2022'!D49</f>
        <v>11.15381677</v>
      </c>
      <c r="F42" s="166">
        <f>'Ratios 2023'!D49</f>
        <v>9.818984475</v>
      </c>
      <c r="G42" s="183">
        <f>average(D42:F42)</f>
        <v>10.55657315</v>
      </c>
      <c r="H42" s="150" t="s">
        <v>224</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225</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226</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9"/>
      <c r="B47" s="49"/>
      <c r="C47" s="148" t="s">
        <v>229</v>
      </c>
      <c r="D47" s="149">
        <f>'Ratios 2021'!D54</f>
        <v>2.450507653</v>
      </c>
      <c r="E47" s="149">
        <f>'Ratios 2022'!D54</f>
        <v>3.319312238</v>
      </c>
      <c r="F47" s="149">
        <f>'Ratios 2023'!D54</f>
        <v>2.592654488</v>
      </c>
      <c r="G47" s="177">
        <f>average(D47:F47)</f>
        <v>2.78749146</v>
      </c>
      <c r="H47" s="150" t="s">
        <v>230</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231</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232</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9"/>
      <c r="B52" s="49"/>
      <c r="C52" s="148" t="s">
        <v>235</v>
      </c>
      <c r="D52" s="184">
        <f>'Ratios 2021'!D59</f>
        <v>0</v>
      </c>
      <c r="E52" s="184">
        <f>'Ratios 2022'!D59</f>
        <v>0</v>
      </c>
      <c r="F52" s="184">
        <f>'Ratios 2023'!D59</f>
        <v>0</v>
      </c>
      <c r="G52" s="185">
        <f>average(D52:F52)</f>
        <v>0</v>
      </c>
      <c r="H52" s="150" t="s">
        <v>236</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SAN FRANCISCO VILLAGE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SAN FRANCISCO VILLAGE</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127715.0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416500.0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223920.0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768135</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1842.0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48902.0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18350.0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30552</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800529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SAN FRANCISCO VILLAGE</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147690</v>
      </c>
      <c r="D7" s="99">
        <v>110768.0</v>
      </c>
      <c r="E7" s="99">
        <v>22154.0</v>
      </c>
      <c r="F7" s="99">
        <v>14768.0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272310</v>
      </c>
      <c r="D9" s="99">
        <v>204233.0</v>
      </c>
      <c r="E9" s="99">
        <v>40846.0</v>
      </c>
      <c r="F9" s="99">
        <v>27231.0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33040</v>
      </c>
      <c r="D11" s="99">
        <v>24780.0</v>
      </c>
      <c r="E11" s="99">
        <v>4956.0</v>
      </c>
      <c r="F11" s="99">
        <v>3304.0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34074</v>
      </c>
      <c r="D12" s="99">
        <v>25556.0</v>
      </c>
      <c r="E12" s="99">
        <v>5111.0</v>
      </c>
      <c r="F12" s="99">
        <v>3407.0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14095</v>
      </c>
      <c r="D16" s="99">
        <v>0.0</v>
      </c>
      <c r="E16" s="99">
        <v>14095.0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5141</v>
      </c>
      <c r="D21" s="99">
        <v>3856.0</v>
      </c>
      <c r="E21" s="99">
        <v>771.0</v>
      </c>
      <c r="F21" s="99">
        <v>514.0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16437</v>
      </c>
      <c r="D22" s="99">
        <v>12328.0</v>
      </c>
      <c r="E22" s="99">
        <v>2465.0</v>
      </c>
      <c r="F22" s="99">
        <v>1644.0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20802</v>
      </c>
      <c r="D23" s="99">
        <v>15602.0</v>
      </c>
      <c r="E23" s="99">
        <v>3120.0</v>
      </c>
      <c r="F23" s="99">
        <v>2080.0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68356</v>
      </c>
      <c r="D25" s="99">
        <v>51267.0</v>
      </c>
      <c r="E25" s="99">
        <v>10253.0</v>
      </c>
      <c r="F25" s="99">
        <v>6836.0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435</v>
      </c>
      <c r="D26" s="99">
        <v>326.0</v>
      </c>
      <c r="E26" s="99">
        <v>65.0</v>
      </c>
      <c r="F26" s="99">
        <v>44.0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43741</v>
      </c>
      <c r="D31" s="99">
        <v>32806.0</v>
      </c>
      <c r="E31" s="99">
        <v>6561.0</v>
      </c>
      <c r="F31" s="99">
        <v>4374.0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9503</v>
      </c>
      <c r="D32" s="99">
        <v>7127.0</v>
      </c>
      <c r="E32" s="99">
        <v>1426.0</v>
      </c>
      <c r="F32" s="99">
        <v>950.0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102" t="s">
        <v>133</v>
      </c>
      <c r="C34" s="98">
        <f t="shared" si="1"/>
        <v>30250</v>
      </c>
      <c r="D34" s="99">
        <v>22688.0</v>
      </c>
      <c r="E34" s="99">
        <v>4537.0</v>
      </c>
      <c r="F34" s="99">
        <v>3025.0</v>
      </c>
      <c r="G34" s="43"/>
      <c r="H34" s="43"/>
      <c r="I34" s="43"/>
      <c r="J34" s="43"/>
      <c r="K34" s="43"/>
      <c r="L34" s="43"/>
      <c r="M34" s="43"/>
      <c r="N34" s="43"/>
      <c r="O34" s="43"/>
      <c r="P34" s="43"/>
      <c r="Q34" s="43"/>
      <c r="R34" s="43"/>
      <c r="S34" s="43"/>
      <c r="T34" s="43"/>
      <c r="U34" s="43"/>
      <c r="V34" s="43"/>
      <c r="W34" s="43"/>
      <c r="X34" s="43"/>
      <c r="Y34" s="43"/>
      <c r="Z34" s="43"/>
    </row>
    <row r="35">
      <c r="A35" s="45" t="s">
        <v>48</v>
      </c>
      <c r="B35" s="103" t="s">
        <v>134</v>
      </c>
      <c r="C35" s="98">
        <f t="shared" si="1"/>
        <v>25166</v>
      </c>
      <c r="D35" s="99">
        <v>0.0</v>
      </c>
      <c r="E35" s="99">
        <v>25166.0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135</v>
      </c>
      <c r="C36" s="98">
        <f t="shared" si="1"/>
        <v>24188</v>
      </c>
      <c r="D36" s="99">
        <v>24188.0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136</v>
      </c>
      <c r="C37" s="98">
        <f t="shared" si="1"/>
        <v>6430</v>
      </c>
      <c r="D37" s="99">
        <v>4823.0</v>
      </c>
      <c r="E37" s="99">
        <v>964.0</v>
      </c>
      <c r="F37" s="99">
        <v>643.0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18920</v>
      </c>
      <c r="D38" s="99">
        <v>13471.0</v>
      </c>
      <c r="E38" s="99">
        <v>2460.0</v>
      </c>
      <c r="F38" s="99">
        <v>2989.0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770578</v>
      </c>
      <c r="D40" s="104">
        <f t="shared" si="2"/>
        <v>553819</v>
      </c>
      <c r="E40" s="104">
        <f t="shared" si="2"/>
        <v>144950</v>
      </c>
      <c r="F40" s="104">
        <f t="shared" si="2"/>
        <v>71809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SAN FRANCISCO VILLAGE</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639112.0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280262.0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172288.0</v>
      </c>
      <c r="E12" s="109">
        <f>D11-D12</f>
        <v>107974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157714.0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904800</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1611.0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259197.0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260808</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643992.0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643992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904800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SAN FRANCISCO VILLAGE</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2021'!C40</f>
        <v>770578</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2021'!C31</f>
        <v>43741</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726837</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60569.75</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2021'!E2+'Balance Sheet 2021'!E3</f>
        <v>639112</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10.55166977</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2021'!E30</f>
        <v>643992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2021'!C40</f>
        <v>770578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64214.83333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10.02871092</v>
      </c>
      <c r="E14" s="150" t="s">
        <v>187</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2021'!C40</f>
        <v>770578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64214.83333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0</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10.55166977</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2021'!E2:E7,'Revenues 2021'!F10:F15)</f>
        <v>416500</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2021'!F44</f>
        <v>800529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0.5202809642</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2021'!C7:C9)</f>
        <v>420000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2021'!C10:C12)</f>
        <v>67114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487114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2021'!C40</f>
        <v>770578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0.6321410681</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2021'!C10:C11)</f>
        <v>33040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2021'!C7:C9)</f>
        <v>420000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0.07866666667</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216</v>
      </c>
      <c r="D41" s="75">
        <f>'Expenses 2021'!D40</f>
        <v>553819</v>
      </c>
      <c r="E41" s="165">
        <f t="shared" ref="E41:E44" si="1">D41/$D$44</f>
        <v>0.7187059584</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2021'!E40</f>
        <v>144950</v>
      </c>
      <c r="E42" s="165">
        <f t="shared" si="1"/>
        <v>0.1881055519</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2021'!F40</f>
        <v>71809</v>
      </c>
      <c r="E43" s="165">
        <f t="shared" si="1"/>
        <v>0.09318848968</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770578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2021'!F9</f>
        <v>768135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2021'!F40</f>
        <v>71809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D47/D48</f>
        <v>10.69691821</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2021'!E2:E10)</f>
        <v>639112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2021'!E19:E22)</f>
        <v>260808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2.450507653</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2021'!E18</f>
        <v>904800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SAN FRANCISCO VILLAGE</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142811.0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458000.0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304377.0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905188</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1085.0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906273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SAN FRANCISCO VILLAGE</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156615</v>
      </c>
      <c r="D7" s="99">
        <v>117461.0</v>
      </c>
      <c r="E7" s="99">
        <v>23492.0</v>
      </c>
      <c r="F7" s="99">
        <v>15662.0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350094</v>
      </c>
      <c r="D9" s="99">
        <v>262571.0</v>
      </c>
      <c r="E9" s="99">
        <v>52514.0</v>
      </c>
      <c r="F9" s="99">
        <v>35009.0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36724</v>
      </c>
      <c r="D11" s="99">
        <v>27543.0</v>
      </c>
      <c r="E11" s="99">
        <v>5509.0</v>
      </c>
      <c r="F11" s="99">
        <v>3672.0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40300</v>
      </c>
      <c r="D12" s="99">
        <v>30225.0</v>
      </c>
      <c r="E12" s="99">
        <v>6045.0</v>
      </c>
      <c r="F12" s="99">
        <v>4030.0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14485</v>
      </c>
      <c r="D16" s="99">
        <v>0.0</v>
      </c>
      <c r="E16" s="99">
        <v>14485.0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15974</v>
      </c>
      <c r="D22" s="99">
        <v>11981.0</v>
      </c>
      <c r="E22" s="99">
        <v>2396.0</v>
      </c>
      <c r="F22" s="99">
        <v>1597.0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19500</v>
      </c>
      <c r="D23" s="99">
        <v>14625.0</v>
      </c>
      <c r="E23" s="99">
        <v>2925.0</v>
      </c>
      <c r="F23" s="99">
        <v>1950.0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77211</v>
      </c>
      <c r="D25" s="99">
        <v>57908.0</v>
      </c>
      <c r="E25" s="99">
        <v>11582.0</v>
      </c>
      <c r="F25" s="99">
        <v>7721.0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370</v>
      </c>
      <c r="D26" s="99">
        <v>278.0</v>
      </c>
      <c r="E26" s="99">
        <v>55.0</v>
      </c>
      <c r="F26" s="99">
        <v>37.0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47989</v>
      </c>
      <c r="D31" s="99">
        <v>35992.0</v>
      </c>
      <c r="E31" s="99">
        <v>7198.0</v>
      </c>
      <c r="F31" s="99">
        <v>4799.0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9956</v>
      </c>
      <c r="D32" s="99">
        <v>7467.0</v>
      </c>
      <c r="E32" s="99">
        <v>1493.0</v>
      </c>
      <c r="F32" s="99">
        <v>996.0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134</v>
      </c>
      <c r="C34" s="98">
        <f t="shared" si="1"/>
        <v>36159</v>
      </c>
      <c r="D34" s="99">
        <v>0.0</v>
      </c>
      <c r="E34" s="99">
        <v>36159.0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238</v>
      </c>
      <c r="C35" s="98">
        <f t="shared" si="1"/>
        <v>25487</v>
      </c>
      <c r="D35" s="99">
        <v>25487.0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239</v>
      </c>
      <c r="C36" s="98">
        <f t="shared" si="1"/>
        <v>13192</v>
      </c>
      <c r="D36" s="99">
        <v>9894.0</v>
      </c>
      <c r="E36" s="99">
        <v>1979.0</v>
      </c>
      <c r="F36" s="99">
        <v>1319.0</v>
      </c>
      <c r="G36" s="43"/>
      <c r="H36" s="43"/>
      <c r="I36" s="43"/>
      <c r="J36" s="43"/>
      <c r="K36" s="43"/>
      <c r="L36" s="43"/>
      <c r="M36" s="43"/>
      <c r="N36" s="43"/>
      <c r="O36" s="43"/>
      <c r="P36" s="43"/>
      <c r="Q36" s="43"/>
      <c r="R36" s="43"/>
      <c r="S36" s="43"/>
      <c r="T36" s="43"/>
      <c r="U36" s="43"/>
      <c r="V36" s="43"/>
      <c r="W36" s="43"/>
      <c r="X36" s="43"/>
      <c r="Y36" s="43"/>
      <c r="Z36" s="43"/>
    </row>
    <row r="37">
      <c r="A37" s="45" t="s">
        <v>52</v>
      </c>
      <c r="B37" s="60" t="s">
        <v>240</v>
      </c>
      <c r="C37" s="98">
        <f t="shared" si="1"/>
        <v>10634</v>
      </c>
      <c r="D37" s="99">
        <v>7976.0</v>
      </c>
      <c r="E37" s="99">
        <v>1595.0</v>
      </c>
      <c r="F37" s="99">
        <v>1063.0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19465</v>
      </c>
      <c r="D38" s="99">
        <v>13488.0</v>
      </c>
      <c r="E38" s="99">
        <v>2677.0</v>
      </c>
      <c r="F38" s="99">
        <v>3300.0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874155</v>
      </c>
      <c r="D40" s="104">
        <f t="shared" si="2"/>
        <v>622896</v>
      </c>
      <c r="E40" s="104">
        <f t="shared" si="2"/>
        <v>170104</v>
      </c>
      <c r="F40" s="104">
        <f t="shared" si="2"/>
        <v>81155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SAN FRANCISCO VILLAGE</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630115.0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288590.0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226489.0</v>
      </c>
      <c r="E12" s="109">
        <f>D11-D12</f>
        <v>62101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173727.0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865943</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5372.0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184461.0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189833</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676110.0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676110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865943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