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<sst xmlns="http://schemas.openxmlformats.org/spreadsheetml/2006/main" count="872" uniqueCount="251">
  <si>
    <t>SANTA BARBARA FOUNDATION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</si>
  <si>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</si>
  <si>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</si>
  <si>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</si>
  <si>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</si>
  <si>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</si>
  <si>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</si>
  <si>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</si>
  <si>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</si>
  <si>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</si>
  <si>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</si>
  <si>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</si>
  <si>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</si>
  <si>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</si>
  <si>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</si>
  <si>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</si>
  <si>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</si>
  <si>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</si>
  <si>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</si>
  <si>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</si>
  <si>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</si>
  <si>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</si>
  <si>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</si>
  <si>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</si>
  <si>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</si>
  <si>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</si>
  <si>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</si>
  <si>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</si>
  <si>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</si>
  <si>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</si>
  <si>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</si>
  <si>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</si>
  <si>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</si>
  <si>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</si>
  <si>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</si>
  <si>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</si>
  <si>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</si>
  <si>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</si>
  <si>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</si>
  <si>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</si>
  <si>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</si>
  <si>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</si>
  <si>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</si>
  <si>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</si>
  <si>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</si>
  <si>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</si>
  <si>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</si>
  <si>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</si>
  <si>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</si>
  <si>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</si>
  <si>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</si>
  <si>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</si>
  <si>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</si>
  <si>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</si>
  <si>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</si>
  <si>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</si>
  <si>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</si>
  <si>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</si>
  <si>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</si>
  <si>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</si>
  <si>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</si>
  <si>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</si>
  <si>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</si>
  <si>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</si>
  <si>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FOUNDATION SUPPORT FEES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</si>
  <si>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</si>
  <si>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</si>
  <si>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</si>
  <si>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</si>
  <si>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</si>
  <si>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</si>
  <si>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</si>
  <si>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</si>
  <si>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</si>
  <si>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</si>
  <si>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</si>
  <si>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</si>
  <si>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</si>
  <si>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</si>
  <si>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</si>
  <si>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</si>
  <si>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</si>
  <si>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</si>
  <si>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</si>
  <si>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</si>
  <si>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</si>
  <si>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</si>
  <si>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</si>
  <si>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</si>
  <si>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</si>
  <si>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</si>
  <si>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</si>
  <si>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</si>
  <si>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</si>
  <si>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</si>
  <si>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</si>
  <si>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</si>
  <si>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MISCELLANEOUS REVENUE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</si>
  <si>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</si>
  <si>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</si>
  <si>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</si>
  <si>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</si>
  <si>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</si>
  <si>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</si>
  <si>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</si>
  <si>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</si>
  <si>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</si>
  <si>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</si>
  <si>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</si>
  <si>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</si>
  <si>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</si>
  <si>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</si>
  <si>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</si>
  <si>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</si>
  <si>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</si>
  <si>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</si>
  <si>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</si>
  <si>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</si>
  <si>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</si>
  <si>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</si>
  <si>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</si>
  <si>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</si>
  <si>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</si>
  <si>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</si>
  <si>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</si>
  <si>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</si>
  <si>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</si>
  <si>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</si>
  <si>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</si>
  <si>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</si>
  <si>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</si>
  <si>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</si>
  <si>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</si>
  <si>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</si>
  <si>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</si>
  <si>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COMMUNITY RELATIONS</t>
  </si>
  <si>
    <t>PROJECTS-MISCELLANEOUS</t>
  </si>
  <si>
    <t>PROJECTS-FEEDTHEVALLEY.</t>
  </si>
  <si>
    <t>DUES AND SUBSCRIPTIONS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</si>
  <si>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</si>
  <si>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</si>
  <si>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</si>
  <si>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</si>
  <si>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</si>
  <si>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</si>
  <si>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</si>
  <si>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</si>
  <si>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</si>
  <si>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</si>
  <si>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</si>
  <si>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</si>
  <si>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</si>
  <si>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</si>
  <si>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</si>
  <si>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</si>
  <si>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</si>
  <si>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</si>
  <si>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</si>
  <si>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</si>
  <si>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</si>
  <si>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</si>
  <si>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</si>
  <si>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</si>
  <si>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</si>
  <si>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</si>
  <si>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</si>
  <si>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</si>
  <si>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</si>
  <si>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</si>
  <si>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</si>
  <si>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</si>
  <si>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</si>
  <si>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</si>
  <si>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</si>
  <si>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</si>
  <si>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</si>
  <si>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</si>
  <si>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</si>
  <si>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</si>
  <si>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</si>
  <si>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</si>
  <si>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</si>
  <si>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</si>
  <si>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</si>
  <si>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</si>
  <si>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</si>
  <si>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</si>
  <si>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</si>
  <si>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</si>
  <si>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</si>
  <si>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</si>
  <si>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</si>
  <si>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</si>
  <si>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</si>
  <si>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</si>
  <si>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</si>
  <si>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</si>
  <si>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</si>
  <si>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</si>
  <si>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</si>
  <si>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</si>
  <si>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</si>
  <si>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</si>
  <si>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</si>
  <si>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</si>
  <si>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</si>
  <si>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</si>
  <si>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</si>
  <si>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</si>
  <si>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</si>
  <si>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</si>
  <si>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</si>
  <si>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</si>
  <si>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</si>
  <si>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</si>
  <si>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</si>
  <si>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</si>
  <si>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</si>
  <si>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</si>
  <si>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</si>
  <si>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</si>
  <si>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</si>
  <si>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</si>
  <si>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</si>
  <si>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</si>
  <si>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</si>
  <si>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</si>
  <si>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</si>
  <si>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</si>
  <si>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</si>
  <si>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</si>
  <si>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</si>
  <si>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</si>
  <si>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</si>
  <si>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</si>
  <si>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</si>
  <si>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</si>
  <si>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</si>
  <si>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</si>
  <si>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</si>
  <si>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PROJECTS</t>
  </si>
  <si>
    <t>UBI TAX</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</si>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</sst>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SANTA BARBARA FOUNDATION</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2022'!C40</f>
        <v>34018312</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2022'!C31</f>
        <v>206012</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33812300</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2817691.667</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2022'!E2+'Balance Sheet 2022'!E3</f>
        <v>67808334</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24.06520728</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2022'!E30</f>
        <v>268130208</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2022'!C40</f>
        <v>34018312</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2834859.333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94.58324963</v>
      </c>
      <c r="E14" s="150" t="s">
        <v>189</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2022'!E13:E15)</f>
        <v>255668601</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2022'!C40</f>
        <v>34018312</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2834859.333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90.18740295</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114.2526102</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2022'!E2:E7,'Revenues 2022'!F10:F15)</f>
        <v>44988433</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2022'!F44</f>
        <v>65112090</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0.690938242</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2022'!C7:C9)</f>
        <v>3502027</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2022'!C10:C12)</f>
        <v>877817</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4379844</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2022'!C40</f>
        <v>34018312</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0.1287495982</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2022'!C10:C11)</f>
        <v>642560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2022'!C7:C9)</f>
        <v>3502027</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0.183482309</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242</v>
      </c>
      <c r="D41" s="75">
        <f>'Expenses 2022'!D40</f>
        <v>29716008</v>
      </c>
      <c r="E41" s="165">
        <f t="shared" ref="E41:E44" si="1">D41/$D$44</f>
        <v>0.8735297624</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2022'!E40</f>
        <v>2662056</v>
      </c>
      <c r="E42" s="165">
        <f t="shared" si="1"/>
        <v>0.07825361823</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2022'!F40</f>
        <v>1640248</v>
      </c>
      <c r="E43" s="165">
        <f t="shared" si="1"/>
        <v>0.04821661933</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34018312</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2022'!F9</f>
        <v>46233781</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2022'!F40</f>
        <v>1640248</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if(D48=0, "$0",D47/D48)</f>
        <v>28.18706744</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2022'!E2:E10)</f>
        <v>92399199</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2022'!E19:E22)</f>
        <v>530905</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174.0409282</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2022'!E25:E26)</f>
        <v>2828357</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2022'!E18</f>
        <v>439373124</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0.006437255366</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SANTA BARBARA FOUNDATION</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250000.0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846700.0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2.7358951E7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4542059.0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28455651</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705378.0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705378</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6938801.0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374507.0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653183.0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-278676</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-278676</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243</v>
      </c>
      <c r="D26" s="50">
        <v>6.6024096E7</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6.4089424E7</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1934672</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1934672</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97</v>
      </c>
      <c r="D39" s="74"/>
      <c r="E39" s="48">
        <v>54448.0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54448</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37810274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SANTA BARBARA FOUNDATION</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25607248</v>
      </c>
      <c r="D3" s="99">
        <v>2.5607248E7</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260574</v>
      </c>
      <c r="D4" s="99">
        <v>260574.0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50000</v>
      </c>
      <c r="D5" s="99">
        <v>50000.0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799775</v>
      </c>
      <c r="D7" s="99">
        <v>165352.0</v>
      </c>
      <c r="E7" s="99">
        <v>418925.0</v>
      </c>
      <c r="F7" s="99">
        <v>215498.0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3177059</v>
      </c>
      <c r="D9" s="99">
        <v>1143741.0</v>
      </c>
      <c r="E9" s="99">
        <v>1302594.0</v>
      </c>
      <c r="F9" s="99">
        <v>730724.0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242725</v>
      </c>
      <c r="D10" s="99">
        <v>87381.0</v>
      </c>
      <c r="E10" s="99">
        <v>99517.0</v>
      </c>
      <c r="F10" s="99">
        <v>55827.0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621096</v>
      </c>
      <c r="D11" s="99">
        <v>215932.0</v>
      </c>
      <c r="E11" s="99">
        <v>260340.0</v>
      </c>
      <c r="F11" s="99">
        <v>144824.0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261537</v>
      </c>
      <c r="D12" s="99">
        <v>83692.0</v>
      </c>
      <c r="E12" s="99">
        <v>115076.0</v>
      </c>
      <c r="F12" s="99">
        <v>62769.0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351322</v>
      </c>
      <c r="D14" s="99">
        <v>218108.0</v>
      </c>
      <c r="E14" s="99">
        <v>105990.0</v>
      </c>
      <c r="F14" s="99">
        <v>27224.0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45217</v>
      </c>
      <c r="D15" s="99">
        <v>0.0</v>
      </c>
      <c r="E15" s="99">
        <v>45217.0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138606</v>
      </c>
      <c r="D16" s="99">
        <v>0.0</v>
      </c>
      <c r="E16" s="99">
        <v>138606.0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406374</v>
      </c>
      <c r="D19" s="99">
        <v>406374.0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1067109</v>
      </c>
      <c r="D20" s="99">
        <v>1067109.0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243441</v>
      </c>
      <c r="D21" s="99">
        <v>111687.0</v>
      </c>
      <c r="E21" s="99">
        <v>8926.0</v>
      </c>
      <c r="F21" s="99">
        <v>122828.0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117959</v>
      </c>
      <c r="D22" s="99">
        <v>52352.0</v>
      </c>
      <c r="E22" s="99">
        <v>45470.0</v>
      </c>
      <c r="F22" s="99">
        <v>20137.0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363494</v>
      </c>
      <c r="D23" s="99">
        <v>121944.0</v>
      </c>
      <c r="E23" s="99">
        <v>161392.0</v>
      </c>
      <c r="F23" s="99">
        <v>80158.0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388881</v>
      </c>
      <c r="D25" s="99">
        <v>202440.0</v>
      </c>
      <c r="E25" s="99">
        <v>111962.0</v>
      </c>
      <c r="F25" s="99">
        <v>74479.0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320525</v>
      </c>
      <c r="D28" s="99">
        <v>204176.0</v>
      </c>
      <c r="E28" s="99">
        <v>77806.0</v>
      </c>
      <c r="F28" s="99">
        <v>38543.0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211597</v>
      </c>
      <c r="D31" s="99">
        <v>68122.0</v>
      </c>
      <c r="E31" s="99">
        <v>82570.0</v>
      </c>
      <c r="F31" s="99">
        <v>60905.0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41201</v>
      </c>
      <c r="D32" s="99">
        <v>21867.0</v>
      </c>
      <c r="E32" s="99">
        <v>12674.0</v>
      </c>
      <c r="F32" s="99">
        <v>6660.0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t="s">
        <v>240</v>
      </c>
      <c r="C34" s="98">
        <f t="shared" si="1"/>
        <v>586448</v>
      </c>
      <c r="D34" s="99">
        <v>586448.0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135</v>
      </c>
      <c r="C35" s="98">
        <f t="shared" si="1"/>
        <v>356673</v>
      </c>
      <c r="D35" s="99">
        <v>166538.0</v>
      </c>
      <c r="E35" s="99">
        <v>4339.0</v>
      </c>
      <c r="F35" s="99">
        <v>185796.0</v>
      </c>
      <c r="G35" s="43"/>
      <c r="H35" s="43"/>
      <c r="I35" s="43"/>
      <c r="J35" s="43"/>
      <c r="K35" s="43"/>
      <c r="L35" s="43"/>
      <c r="M35" s="43"/>
      <c r="N35" s="43"/>
      <c r="O35" s="43"/>
      <c r="P35" s="43"/>
      <c r="Q35" s="43"/>
      <c r="R35" s="43"/>
      <c r="S35" s="43"/>
      <c r="T35" s="43"/>
      <c r="U35" s="43"/>
      <c r="V35" s="43"/>
      <c r="W35" s="43"/>
      <c r="X35" s="43"/>
      <c r="Y35" s="43"/>
      <c r="Z35" s="43"/>
    </row>
    <row r="36">
      <c r="A36" s="45" t="s">
        <v>50</v>
      </c>
      <c r="B36" s="60" t="s">
        <v>138</v>
      </c>
      <c r="C36" s="98">
        <f t="shared" si="1"/>
        <v>97305</v>
      </c>
      <c r="D36" s="99">
        <v>39288.0</v>
      </c>
      <c r="E36" s="99">
        <v>38797.0</v>
      </c>
      <c r="F36" s="99">
        <v>19220.0</v>
      </c>
      <c r="G36" s="43"/>
      <c r="H36" s="43"/>
      <c r="I36" s="43"/>
      <c r="J36" s="43"/>
      <c r="K36" s="43"/>
      <c r="L36" s="43"/>
      <c r="M36" s="43"/>
      <c r="N36" s="43"/>
      <c r="O36" s="43"/>
      <c r="P36" s="43"/>
      <c r="Q36" s="43"/>
      <c r="R36" s="43"/>
      <c r="S36" s="43"/>
      <c r="T36" s="43"/>
      <c r="U36" s="43"/>
      <c r="V36" s="43"/>
      <c r="W36" s="43"/>
      <c r="X36" s="43"/>
      <c r="Y36" s="43"/>
      <c r="Z36" s="43"/>
    </row>
    <row r="37">
      <c r="A37" s="45" t="s">
        <v>52</v>
      </c>
      <c r="B37" s="60" t="s">
        <v>241</v>
      </c>
      <c r="C37" s="98">
        <f t="shared" si="1"/>
        <v>20000</v>
      </c>
      <c r="D37" s="99">
        <v>0.0</v>
      </c>
      <c r="E37" s="99">
        <v>20000.0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35776166</v>
      </c>
      <c r="D40" s="104">
        <f t="shared" si="2"/>
        <v>30880373</v>
      </c>
      <c r="E40" s="104">
        <f t="shared" si="2"/>
        <v>3050201</v>
      </c>
      <c r="F40" s="104">
        <f t="shared" si="2"/>
        <v>1845592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SANTA BARBARA FOUNDATION</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301.0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8.0922806E7</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1.3682814E7</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283851.0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1390156.0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154469.0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1.8296295E7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5881516.0</v>
      </c>
      <c r="E12" s="109">
        <f>D11-D12</f>
        <v>12414779</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1.63487079E8</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1.21235093E8</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8.1202044E7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474773392</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611568.0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68750.0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2741925.0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3.4197444E7</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37619687</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2.89699948E8</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1.47453757E8</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437153705</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474773392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SANTA BARBARA FOUNDATION</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2023'!C40</f>
        <v>35776166</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2023'!C31</f>
        <v>211597</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35564569</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2963714.083</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2023'!E2+'Balance Sheet 2023'!E3</f>
        <v>80923107</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27.3046268</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2023'!E30</f>
        <v>289699948</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2023'!C40</f>
        <v>35776166</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2981347.167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97.1708197</v>
      </c>
      <c r="E14" s="150" t="s">
        <v>189</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2023'!E13:E15)</f>
        <v>284722172</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2023'!C40</f>
        <v>35776166</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2981347.167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95.50117986</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122.8058067</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2023'!E2:E7,'Revenues 2023'!F10:F15)</f>
        <v>27358951</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2023'!F44</f>
        <v>37810274</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0.7235851028</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2023'!C7:C9)</f>
        <v>3976834</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2023'!C10:C12)</f>
        <v>1125358</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5102192</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2023'!C40</f>
        <v>35776166</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0.1426142757</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2023'!C10:C11)</f>
        <v>863821</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2023'!C7:C9)</f>
        <v>3976834</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0.2172132405</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244</v>
      </c>
      <c r="D41" s="75">
        <f>'Expenses 2023'!D40</f>
        <v>30880373</v>
      </c>
      <c r="E41" s="165">
        <f t="shared" ref="E41:E44" si="1">D41/$D$44</f>
        <v>0.8631549004</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2023'!E40</f>
        <v>3050201</v>
      </c>
      <c r="E42" s="165">
        <f t="shared" si="1"/>
        <v>0.08525790606</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2023'!F40</f>
        <v>1845592</v>
      </c>
      <c r="E43" s="165">
        <f t="shared" si="1"/>
        <v>0.05158719355</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35776166</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2023'!F9</f>
        <v>28455651</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2023'!F40</f>
        <v>1845592</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if(D48=0, "$0",D47/D48)</f>
        <v>15.41816989</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2023'!E2:E10)</f>
        <v>96434397</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2023'!E19:E22)</f>
        <v>680318</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141.7490012</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2023'!E25:E26)</f>
        <v>2741925</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2023'!E18</f>
        <v>474773392</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0.00577522887</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SANTA BARBARA FOUNDATION</v>
      </c>
      <c r="B1" s="2" t="s">
        <v>245</v>
      </c>
      <c r="C1" s="139"/>
      <c r="D1" s="139"/>
      <c r="E1" s="139"/>
      <c r="F1" s="140"/>
      <c r="G1" s="140"/>
      <c r="H1" s="140"/>
      <c r="I1" s="43"/>
      <c r="J1" s="43"/>
      <c r="K1" s="43"/>
      <c r="L1" s="43"/>
      <c r="M1" s="43"/>
      <c r="N1" s="43"/>
      <c r="O1" s="43"/>
      <c r="P1" s="43"/>
      <c r="Q1" s="43"/>
      <c r="R1" s="43"/>
      <c r="S1" s="43"/>
      <c r="T1" s="43"/>
      <c r="U1" s="43"/>
      <c r="V1" s="43"/>
      <c r="W1" s="43"/>
      <c r="X1" s="43"/>
      <c r="Y1" s="43"/>
    </row>
    <row r="2">
      <c r="A2" s="141" t="s">
        <v>182</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183</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246</v>
      </c>
      <c r="E4" s="45" t="s">
        <v>247</v>
      </c>
      <c r="F4" s="45" t="s">
        <v>248</v>
      </c>
      <c r="G4" s="59" t="s">
        <v>249</v>
      </c>
      <c r="H4" s="59"/>
      <c r="I4" s="43"/>
      <c r="J4" s="43"/>
      <c r="K4" s="43"/>
      <c r="L4" s="43"/>
      <c r="M4" s="43"/>
      <c r="N4" s="43"/>
      <c r="O4" s="43"/>
      <c r="P4" s="43"/>
      <c r="Q4" s="43"/>
      <c r="R4" s="43"/>
      <c r="S4" s="43"/>
      <c r="T4" s="43"/>
      <c r="U4" s="43"/>
      <c r="V4" s="43"/>
      <c r="W4" s="43"/>
      <c r="X4" s="43"/>
      <c r="Y4" s="43"/>
    </row>
    <row r="5">
      <c r="A5" s="139"/>
      <c r="B5" s="49"/>
      <c r="C5" s="148" t="s">
        <v>182</v>
      </c>
      <c r="D5" s="177">
        <f>'Ratios 2021'!D8</f>
        <v>11.29304106</v>
      </c>
      <c r="E5" s="177">
        <f>'Ratios 2022'!D8</f>
        <v>24.06520728</v>
      </c>
      <c r="F5" s="177">
        <f>'Ratios 2023'!D8</f>
        <v>27.3046268</v>
      </c>
      <c r="G5" s="177">
        <f>average(D5:F5)</f>
        <v>20.88762505</v>
      </c>
      <c r="H5" s="150" t="s">
        <v>189</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190</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191</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246</v>
      </c>
      <c r="E9" s="45" t="s">
        <v>247</v>
      </c>
      <c r="F9" s="45" t="s">
        <v>248</v>
      </c>
      <c r="G9" s="59" t="s">
        <v>249</v>
      </c>
      <c r="H9" s="59"/>
      <c r="I9" s="43"/>
      <c r="J9" s="43"/>
      <c r="K9" s="43"/>
      <c r="L9" s="43"/>
      <c r="M9" s="43"/>
      <c r="N9" s="43"/>
      <c r="O9" s="43"/>
      <c r="P9" s="43"/>
      <c r="Q9" s="43"/>
      <c r="R9" s="43"/>
      <c r="S9" s="43"/>
      <c r="T9" s="43"/>
      <c r="U9" s="43"/>
      <c r="V9" s="43"/>
      <c r="W9" s="43"/>
      <c r="X9" s="43"/>
      <c r="Y9" s="43"/>
    </row>
    <row r="10">
      <c r="A10" s="139"/>
      <c r="B10" s="49"/>
      <c r="C10" s="148" t="s">
        <v>190</v>
      </c>
      <c r="D10" s="149">
        <f>'Ratios 2021'!D14</f>
        <v>73.38181366</v>
      </c>
      <c r="E10" s="149">
        <f>'Ratios 2022'!D14</f>
        <v>94.58324963</v>
      </c>
      <c r="F10" s="149">
        <f>'Ratios 2023'!D14</f>
        <v>97.1708197</v>
      </c>
      <c r="G10" s="177">
        <f>average(D10:F10)</f>
        <v>88.37862767</v>
      </c>
      <c r="H10" s="150" t="s">
        <v>189</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195</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196</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246</v>
      </c>
      <c r="E14" s="45" t="s">
        <v>247</v>
      </c>
      <c r="F14" s="45" t="s">
        <v>248</v>
      </c>
      <c r="G14" s="59" t="s">
        <v>249</v>
      </c>
      <c r="H14" s="59"/>
      <c r="I14" s="43"/>
      <c r="J14" s="43"/>
      <c r="K14" s="43"/>
      <c r="L14" s="43"/>
      <c r="M14" s="43"/>
      <c r="N14" s="43"/>
      <c r="O14" s="43"/>
      <c r="P14" s="43"/>
      <c r="Q14" s="43"/>
      <c r="R14" s="43"/>
      <c r="S14" s="43"/>
      <c r="T14" s="43"/>
      <c r="U14" s="43"/>
      <c r="V14" s="43"/>
      <c r="W14" s="43"/>
      <c r="X14" s="43"/>
      <c r="Y14" s="43"/>
    </row>
    <row r="15">
      <c r="A15" s="139"/>
      <c r="B15" s="49"/>
      <c r="C15" s="148" t="s">
        <v>198</v>
      </c>
      <c r="D15" s="180">
        <f>'Ratios 2021'!D20</f>
        <v>75.11901791</v>
      </c>
      <c r="E15" s="180">
        <f>'Ratios 2022'!D20</f>
        <v>90.18740295</v>
      </c>
      <c r="F15" s="180">
        <f>'Ratios 2023'!D20</f>
        <v>95.50117986</v>
      </c>
      <c r="G15" s="177">
        <f>average(D15:F15)</f>
        <v>86.93586691</v>
      </c>
      <c r="H15" s="150" t="s">
        <v>189</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200</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201</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246</v>
      </c>
      <c r="E19" s="45" t="s">
        <v>247</v>
      </c>
      <c r="F19" s="45" t="s">
        <v>248</v>
      </c>
      <c r="G19" s="59" t="s">
        <v>249</v>
      </c>
      <c r="H19" s="59"/>
      <c r="I19" s="43"/>
      <c r="J19" s="43"/>
      <c r="K19" s="43"/>
      <c r="L19" s="43"/>
      <c r="M19" s="43"/>
      <c r="N19" s="43"/>
      <c r="O19" s="43"/>
      <c r="P19" s="43"/>
      <c r="Q19" s="43"/>
      <c r="R19" s="43"/>
      <c r="S19" s="43"/>
      <c r="T19" s="43"/>
      <c r="U19" s="43"/>
      <c r="V19" s="43"/>
      <c r="W19" s="43"/>
      <c r="X19" s="43"/>
      <c r="Y19" s="43"/>
    </row>
    <row r="20">
      <c r="A20" s="139"/>
      <c r="B20" s="49"/>
      <c r="C20" s="148" t="s">
        <v>200</v>
      </c>
      <c r="D20" s="163">
        <f>'Ratios 2021'!D26</f>
        <v>0.7477255549</v>
      </c>
      <c r="E20" s="163">
        <f>'Ratios 2022'!D26</f>
        <v>0.690938242</v>
      </c>
      <c r="F20" s="163">
        <f>'Ratios 2023'!D26</f>
        <v>0.7235851028</v>
      </c>
      <c r="G20" s="181">
        <f>average(D20:F20)</f>
        <v>0.7207496333</v>
      </c>
      <c r="H20" s="150" t="s">
        <v>204</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205</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206</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246</v>
      </c>
      <c r="E24" s="45" t="s">
        <v>247</v>
      </c>
      <c r="F24" s="45" t="s">
        <v>248</v>
      </c>
      <c r="G24" s="59" t="s">
        <v>249</v>
      </c>
      <c r="H24" s="59"/>
      <c r="I24" s="43"/>
      <c r="J24" s="43"/>
      <c r="K24" s="43"/>
      <c r="L24" s="43"/>
      <c r="M24" s="43"/>
      <c r="N24" s="43"/>
      <c r="O24" s="43"/>
      <c r="P24" s="43"/>
      <c r="Q24" s="43"/>
      <c r="R24" s="43"/>
      <c r="S24" s="43"/>
      <c r="T24" s="43"/>
      <c r="U24" s="43"/>
      <c r="V24" s="43"/>
      <c r="W24" s="43"/>
      <c r="X24" s="43"/>
      <c r="Y24" s="43"/>
    </row>
    <row r="25">
      <c r="A25" s="139"/>
      <c r="B25" s="49"/>
      <c r="C25" s="148" t="s">
        <v>210</v>
      </c>
      <c r="D25" s="163">
        <f>'Ratios 2021'!D33</f>
        <v>0.08720435159</v>
      </c>
      <c r="E25" s="163">
        <f>'Ratios 2022'!D33</f>
        <v>0.1287495982</v>
      </c>
      <c r="F25" s="163">
        <f>'Ratios 2023'!D33</f>
        <v>0.1426142757</v>
      </c>
      <c r="G25" s="181">
        <f>average(D25:F25)</f>
        <v>0.1195227418</v>
      </c>
      <c r="H25" s="150" t="s">
        <v>211</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212</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213</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246</v>
      </c>
      <c r="E29" s="45" t="s">
        <v>247</v>
      </c>
      <c r="F29" s="45" t="s">
        <v>248</v>
      </c>
      <c r="G29" s="59" t="s">
        <v>249</v>
      </c>
      <c r="H29" s="59"/>
      <c r="I29" s="43"/>
      <c r="J29" s="43"/>
      <c r="K29" s="43"/>
      <c r="L29" s="43"/>
      <c r="M29" s="43"/>
      <c r="N29" s="43"/>
      <c r="O29" s="43"/>
      <c r="P29" s="43"/>
      <c r="Q29" s="43"/>
      <c r="R29" s="43"/>
      <c r="S29" s="43"/>
      <c r="T29" s="43"/>
      <c r="U29" s="43"/>
      <c r="V29" s="43"/>
      <c r="W29" s="43"/>
      <c r="X29" s="43"/>
      <c r="Y29" s="43"/>
    </row>
    <row r="30">
      <c r="A30" s="139"/>
      <c r="B30" s="49"/>
      <c r="C30" s="148" t="s">
        <v>212</v>
      </c>
      <c r="D30" s="163">
        <f>'Ratios 2021'!D38</f>
        <v>0.1618001899</v>
      </c>
      <c r="E30" s="163">
        <f>'Ratios 2022'!D38</f>
        <v>0.183482309</v>
      </c>
      <c r="F30" s="163">
        <f>'Ratios 2023'!D38</f>
        <v>0.2172132405</v>
      </c>
      <c r="G30" s="181">
        <f>average(D30:F30)</f>
        <v>0.1874985798</v>
      </c>
      <c r="H30" s="150" t="s">
        <v>215</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216</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217</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246</v>
      </c>
      <c r="E34" s="45" t="s">
        <v>247</v>
      </c>
      <c r="F34" s="45" t="s">
        <v>248</v>
      </c>
      <c r="G34" s="59" t="s">
        <v>249</v>
      </c>
      <c r="H34" s="59"/>
      <c r="I34" s="43"/>
      <c r="J34" s="43"/>
      <c r="K34" s="43"/>
      <c r="L34" s="43"/>
      <c r="M34" s="43"/>
      <c r="N34" s="43"/>
      <c r="O34" s="43"/>
      <c r="P34" s="43"/>
      <c r="Q34" s="43"/>
      <c r="R34" s="43"/>
      <c r="S34" s="43"/>
      <c r="T34" s="43"/>
      <c r="U34" s="43"/>
      <c r="V34" s="43"/>
      <c r="W34" s="43"/>
      <c r="X34" s="43"/>
      <c r="Y34" s="43"/>
    </row>
    <row r="35">
      <c r="A35" s="139"/>
      <c r="B35" s="49"/>
      <c r="C35" s="148" t="s">
        <v>250</v>
      </c>
      <c r="D35" s="163">
        <f>'Ratios 2021'!E41</f>
        <v>0.9214537142</v>
      </c>
      <c r="E35" s="163">
        <f>'Ratios 2022'!E41</f>
        <v>0.8735297624</v>
      </c>
      <c r="F35" s="163">
        <f>'Ratios 2023'!E41</f>
        <v>0.8631549004</v>
      </c>
      <c r="G35" s="181">
        <f t="shared" ref="G35:G37" si="1">average(D35:F35)</f>
        <v>0.8860461257</v>
      </c>
      <c r="H35" s="181"/>
      <c r="I35" s="43"/>
      <c r="J35" s="43"/>
      <c r="K35" s="43"/>
      <c r="L35" s="43"/>
      <c r="M35" s="43"/>
      <c r="N35" s="43"/>
      <c r="O35" s="43"/>
      <c r="P35" s="43"/>
      <c r="Q35" s="43"/>
      <c r="R35" s="43"/>
      <c r="S35" s="43"/>
      <c r="T35" s="43"/>
      <c r="U35" s="43"/>
      <c r="V35" s="43"/>
      <c r="W35" s="43"/>
      <c r="X35" s="43"/>
      <c r="Y35" s="43"/>
    </row>
    <row r="36">
      <c r="A36" s="139"/>
      <c r="B36" s="52"/>
      <c r="C36" s="148" t="s">
        <v>219</v>
      </c>
      <c r="D36" s="163">
        <f>'Ratios 2021'!E42</f>
        <v>0.05308916365</v>
      </c>
      <c r="E36" s="163">
        <f>'Ratios 2022'!E42</f>
        <v>0.07825361823</v>
      </c>
      <c r="F36" s="163">
        <f>'Ratios 2023'!E42</f>
        <v>0.08525790606</v>
      </c>
      <c r="G36" s="181">
        <f t="shared" si="1"/>
        <v>0.07220022931</v>
      </c>
      <c r="H36" s="181"/>
      <c r="I36" s="43"/>
      <c r="J36" s="43"/>
      <c r="K36" s="43"/>
      <c r="L36" s="43"/>
      <c r="M36" s="43"/>
      <c r="N36" s="43"/>
      <c r="O36" s="43"/>
      <c r="P36" s="43"/>
      <c r="Q36" s="43"/>
      <c r="R36" s="43"/>
      <c r="S36" s="43"/>
      <c r="T36" s="43"/>
      <c r="U36" s="43"/>
      <c r="V36" s="43"/>
      <c r="W36" s="43"/>
      <c r="X36" s="43"/>
      <c r="Y36" s="43"/>
    </row>
    <row r="37">
      <c r="A37" s="139"/>
      <c r="B37" s="182"/>
      <c r="C37" s="148" t="s">
        <v>220</v>
      </c>
      <c r="D37" s="163">
        <f>'Ratios 2021'!E43</f>
        <v>0.02545712214</v>
      </c>
      <c r="E37" s="163">
        <f>'Ratios 2022'!E43</f>
        <v>0.04821661933</v>
      </c>
      <c r="F37" s="163">
        <f>'Ratios 2023'!E43</f>
        <v>0.05158719355</v>
      </c>
      <c r="G37" s="181">
        <f t="shared" si="1"/>
        <v>0.04175364501</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221</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222</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246</v>
      </c>
      <c r="E41" s="45" t="s">
        <v>247</v>
      </c>
      <c r="F41" s="45" t="s">
        <v>248</v>
      </c>
      <c r="G41" s="59" t="s">
        <v>249</v>
      </c>
      <c r="H41" s="59"/>
      <c r="I41" s="43"/>
      <c r="J41" s="43"/>
      <c r="K41" s="43"/>
      <c r="L41" s="43"/>
      <c r="M41" s="43"/>
      <c r="N41" s="43"/>
      <c r="O41" s="43"/>
      <c r="P41" s="43"/>
      <c r="Q41" s="43"/>
      <c r="R41" s="43"/>
      <c r="S41" s="43"/>
      <c r="T41" s="43"/>
      <c r="U41" s="43"/>
      <c r="V41" s="43"/>
      <c r="W41" s="43"/>
      <c r="X41" s="43"/>
      <c r="Y41" s="43"/>
    </row>
    <row r="42">
      <c r="A42" s="139"/>
      <c r="B42" s="49"/>
      <c r="C42" s="148" t="s">
        <v>225</v>
      </c>
      <c r="D42" s="166">
        <f>'Ratios 2021'!D49</f>
        <v>37.15401039</v>
      </c>
      <c r="E42" s="166">
        <f>'Ratios 2022'!D49</f>
        <v>28.18706744</v>
      </c>
      <c r="F42" s="166">
        <f>'Ratios 2023'!D49</f>
        <v>15.41816989</v>
      </c>
      <c r="G42" s="183">
        <f>average(D42:F42)</f>
        <v>26.91974924</v>
      </c>
      <c r="H42" s="150" t="s">
        <v>226</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227</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228</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246</v>
      </c>
      <c r="E46" s="45" t="s">
        <v>247</v>
      </c>
      <c r="F46" s="45" t="s">
        <v>248</v>
      </c>
      <c r="G46" s="59" t="s">
        <v>249</v>
      </c>
      <c r="H46" s="59"/>
      <c r="I46" s="43"/>
      <c r="J46" s="43"/>
      <c r="K46" s="43"/>
      <c r="L46" s="43"/>
      <c r="M46" s="43"/>
      <c r="N46" s="43"/>
      <c r="O46" s="43"/>
      <c r="P46" s="43"/>
      <c r="Q46" s="43"/>
      <c r="R46" s="43"/>
      <c r="S46" s="43"/>
      <c r="T46" s="43"/>
      <c r="U46" s="43"/>
      <c r="V46" s="43"/>
      <c r="W46" s="43"/>
      <c r="X46" s="43"/>
      <c r="Y46" s="43"/>
    </row>
    <row r="47">
      <c r="A47" s="139"/>
      <c r="B47" s="49"/>
      <c r="C47" s="148" t="s">
        <v>231</v>
      </c>
      <c r="D47" s="149">
        <f>'Ratios 2021'!D54</f>
        <v>155.8617804</v>
      </c>
      <c r="E47" s="149">
        <f>'Ratios 2022'!D54</f>
        <v>174.0409282</v>
      </c>
      <c r="F47" s="149">
        <f>'Ratios 2023'!D54</f>
        <v>141.7490012</v>
      </c>
      <c r="G47" s="177">
        <f>average(D47:F47)</f>
        <v>157.2172366</v>
      </c>
      <c r="H47" s="150" t="s">
        <v>232</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233</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234</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246</v>
      </c>
      <c r="E51" s="45" t="s">
        <v>247</v>
      </c>
      <c r="F51" s="45" t="s">
        <v>248</v>
      </c>
      <c r="G51" s="59" t="s">
        <v>249</v>
      </c>
      <c r="H51" s="59"/>
      <c r="I51" s="43"/>
      <c r="J51" s="43"/>
      <c r="K51" s="43"/>
      <c r="L51" s="43"/>
      <c r="M51" s="43"/>
      <c r="N51" s="43"/>
      <c r="O51" s="43"/>
      <c r="P51" s="43"/>
      <c r="Q51" s="43"/>
      <c r="R51" s="43"/>
      <c r="S51" s="43"/>
      <c r="T51" s="43"/>
      <c r="U51" s="43"/>
      <c r="V51" s="43"/>
      <c r="W51" s="43"/>
      <c r="X51" s="43"/>
      <c r="Y51" s="43"/>
    </row>
    <row r="52">
      <c r="A52" s="139"/>
      <c r="B52" s="49"/>
      <c r="C52" s="148" t="s">
        <v>237</v>
      </c>
      <c r="D52" s="184">
        <f>'Ratios 2021'!D59</f>
        <v>0.006378244009</v>
      </c>
      <c r="E52" s="184">
        <f>'Ratios 2022'!D59</f>
        <v>0.006437255366</v>
      </c>
      <c r="F52" s="184">
        <f>'Ratios 2023'!D59</f>
        <v>0.00577522887</v>
      </c>
      <c r="G52" s="185">
        <f>average(D52:F52)</f>
        <v>0.006196909415</v>
      </c>
      <c r="H52" s="150" t="s">
        <v>238</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SANTA BARBARA FOUNDATION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SANTA BARBARA FOUNDATION</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100000.0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1106797.0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4.0070937E7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1.3677754E7</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41277734</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595405.0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595405</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4204721.0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379355.0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601060.0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-221705</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-221705</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7.9209764E7</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7.1506869E7</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7702895</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7702895</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97</v>
      </c>
      <c r="D39" s="74"/>
      <c r="E39" s="48">
        <v>31384.0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98</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31384</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53590434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SANTA BARBARA FOUNDATION</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35790097</v>
      </c>
      <c r="D3" s="99">
        <v>3.5790097E7</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574477</v>
      </c>
      <c r="D4" s="99">
        <v>574477.0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95000</v>
      </c>
      <c r="D5" s="99">
        <v>95000.0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831084</v>
      </c>
      <c r="D7" s="99">
        <v>152926.0</v>
      </c>
      <c r="E7" s="99">
        <v>480684.0</v>
      </c>
      <c r="F7" s="99">
        <v>197474.0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110</v>
      </c>
      <c r="C9" s="98">
        <f t="shared" si="1"/>
        <v>2252324</v>
      </c>
      <c r="D9" s="99">
        <v>924673.0</v>
      </c>
      <c r="E9" s="99">
        <v>928384.0</v>
      </c>
      <c r="F9" s="99">
        <v>399267.0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198437</v>
      </c>
      <c r="D10" s="99">
        <v>69453.0</v>
      </c>
      <c r="E10" s="99">
        <v>91281.0</v>
      </c>
      <c r="F10" s="99">
        <v>37703.0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300459</v>
      </c>
      <c r="D11" s="99">
        <v>105161.0</v>
      </c>
      <c r="E11" s="99">
        <v>138211.0</v>
      </c>
      <c r="F11" s="99">
        <v>57087.0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223435</v>
      </c>
      <c r="D12" s="99">
        <v>78202.0</v>
      </c>
      <c r="E12" s="99">
        <v>102780.0</v>
      </c>
      <c r="F12" s="99">
        <v>42453.0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241135</v>
      </c>
      <c r="D14" s="99">
        <v>193444.0</v>
      </c>
      <c r="E14" s="99">
        <v>25908.0</v>
      </c>
      <c r="F14" s="99">
        <v>21783.0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20957</v>
      </c>
      <c r="D15" s="99">
        <v>6287.0</v>
      </c>
      <c r="E15" s="99">
        <v>6287.0</v>
      </c>
      <c r="F15" s="99">
        <v>8383.0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98984</v>
      </c>
      <c r="D16" s="99">
        <v>0.0</v>
      </c>
      <c r="E16" s="99">
        <v>98984.0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427762</v>
      </c>
      <c r="D19" s="99">
        <v>427762.0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887235</v>
      </c>
      <c r="D20" s="99">
        <v>887235.0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156361</v>
      </c>
      <c r="D21" s="99">
        <v>99993.0</v>
      </c>
      <c r="E21" s="99">
        <v>3530.0</v>
      </c>
      <c r="F21" s="99">
        <v>52838.0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91166</v>
      </c>
      <c r="D22" s="99">
        <v>40377.0</v>
      </c>
      <c r="E22" s="99">
        <v>38325.0</v>
      </c>
      <c r="F22" s="99">
        <v>12464.0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290131</v>
      </c>
      <c r="D23" s="99">
        <v>110689.0</v>
      </c>
      <c r="E23" s="99">
        <v>131551.0</v>
      </c>
      <c r="F23" s="99">
        <v>47891.0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291137</v>
      </c>
      <c r="D25" s="99">
        <v>138402.0</v>
      </c>
      <c r="E25" s="99">
        <v>89181.0</v>
      </c>
      <c r="F25" s="99">
        <v>63554.0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55893</v>
      </c>
      <c r="D28" s="99">
        <v>20122.0</v>
      </c>
      <c r="E28" s="99">
        <v>26269.0</v>
      </c>
      <c r="F28" s="99">
        <v>9502.0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6800</v>
      </c>
      <c r="D29" s="99">
        <v>6800.0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226644</v>
      </c>
      <c r="D31" s="99">
        <v>77059.0</v>
      </c>
      <c r="E31" s="99">
        <v>92924.0</v>
      </c>
      <c r="F31" s="99">
        <v>56661.0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44796</v>
      </c>
      <c r="D32" s="99">
        <v>15848.0</v>
      </c>
      <c r="E32" s="99">
        <v>24055.0</v>
      </c>
      <c r="F32" s="99">
        <v>4893.0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102" t="s">
        <v>135</v>
      </c>
      <c r="C34" s="98">
        <f t="shared" si="1"/>
        <v>250874</v>
      </c>
      <c r="D34" s="99">
        <v>159718.0</v>
      </c>
      <c r="E34" s="99">
        <v>4450.0</v>
      </c>
      <c r="F34" s="99">
        <v>86706.0</v>
      </c>
      <c r="G34" s="43"/>
      <c r="H34" s="43"/>
      <c r="I34" s="43"/>
      <c r="J34" s="43"/>
      <c r="K34" s="43"/>
      <c r="L34" s="43"/>
      <c r="M34" s="43"/>
      <c r="N34" s="43"/>
      <c r="O34" s="43"/>
      <c r="P34" s="43"/>
      <c r="Q34" s="43"/>
      <c r="R34" s="43"/>
      <c r="S34" s="43"/>
      <c r="T34" s="43"/>
      <c r="U34" s="43"/>
      <c r="V34" s="43"/>
      <c r="W34" s="43"/>
      <c r="X34" s="43"/>
      <c r="Y34" s="43"/>
      <c r="Z34" s="43"/>
    </row>
    <row r="35">
      <c r="A35" s="45" t="s">
        <v>48</v>
      </c>
      <c r="B35" s="103" t="s">
        <v>136</v>
      </c>
      <c r="C35" s="98">
        <f t="shared" si="1"/>
        <v>119906</v>
      </c>
      <c r="D35" s="99">
        <v>119906.0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t="s">
        <v>137</v>
      </c>
      <c r="C36" s="98">
        <f t="shared" si="1"/>
        <v>84030</v>
      </c>
      <c r="D36" s="99">
        <v>84030.0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t="s">
        <v>138</v>
      </c>
      <c r="C37" s="98">
        <f t="shared" si="1"/>
        <v>82494</v>
      </c>
      <c r="D37" s="99">
        <v>36070.0</v>
      </c>
      <c r="E37" s="99">
        <v>34093.0</v>
      </c>
      <c r="F37" s="99">
        <v>12331.0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43641618</v>
      </c>
      <c r="D40" s="104">
        <f t="shared" si="2"/>
        <v>40213731</v>
      </c>
      <c r="E40" s="104">
        <f t="shared" si="2"/>
        <v>2316897</v>
      </c>
      <c r="F40" s="104">
        <f t="shared" si="2"/>
        <v>1110990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SANTA BARBARA FOUNDATION</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31790.0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4.0825467E7</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4.1402282E7</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965450.0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3039577.0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114812.0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1.8266543E7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4972455.0</v>
      </c>
      <c r="E12" s="109">
        <f>D11-D12</f>
        <v>13294088</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1.3576389E8</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1.37429067E8</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8.3718649E7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456585072</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282205.0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272000.0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2912211.0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3.0700565E7</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34166981</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2.6687509E8</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1.55543001E8</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422418091</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456585072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SANTA BARBARA FOUNDATION</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2021'!C40</f>
        <v>43641618</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2021'!C31</f>
        <v>226644</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43414974</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3617914.5</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2021'!E2+'Balance Sheet 2021'!E3</f>
        <v>40857257</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11.29304106</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2021'!E30</f>
        <v>266875090</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2021'!C40</f>
        <v>43641618</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3636801.5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73.38181366</v>
      </c>
      <c r="E14" s="150" t="s">
        <v>189</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2021'!E13:E15)</f>
        <v>273192957</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2021'!C40</f>
        <v>43641618</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3636801.5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75.11901791</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86.41205897</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2021'!E2:E7,'Revenues 2021'!F10:F15)</f>
        <v>40070937</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2021'!F44</f>
        <v>53590434</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0.7477255549</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2021'!C7:C9)</f>
        <v>3083408</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2021'!C10:C12)</f>
        <v>722331</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3805739</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2021'!C40</f>
        <v>43641618</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0.08720435159</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2021'!C10:C11)</f>
        <v>498896</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2021'!C7:C9)</f>
        <v>3083408</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0.1618001899</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218</v>
      </c>
      <c r="D41" s="75">
        <f>'Expenses 2021'!D40</f>
        <v>40213731</v>
      </c>
      <c r="E41" s="165">
        <f t="shared" ref="E41:E44" si="1">D41/$D$44</f>
        <v>0.9214537142</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2021'!E40</f>
        <v>2316897</v>
      </c>
      <c r="E42" s="165">
        <f t="shared" si="1"/>
        <v>0.05308916365</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2021'!F40</f>
        <v>1110990</v>
      </c>
      <c r="E43" s="165">
        <f t="shared" si="1"/>
        <v>0.02545712214</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43641618</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2021'!F9</f>
        <v>41277734</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2021'!F40</f>
        <v>1110990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if(D48=0, "$0",D47/D48)</f>
        <v>37.15401039</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2021'!E2:E10)</f>
        <v>86379378</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2021'!E19:E22)</f>
        <v>554205</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155.8617804</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2021'!E25:E26)</f>
        <v>2912211</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2021'!E18</f>
        <v>456585072</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0.006378244009</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SANTA BARBARA FOUNDATION</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250000.0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995348.0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4.4988433E7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3.1374315E7</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46233781</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651925.0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651925</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4494742.0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373379.0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580815.0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-207436</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-207436</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239</v>
      </c>
      <c r="D26" s="50">
        <v>3.56949829E8</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3.43021934E8</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13927895</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13927895</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97</v>
      </c>
      <c r="D39" s="74"/>
      <c r="E39" s="48">
        <v>11183.0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11183</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65112090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SANTA BARBARA FOUNDATION</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25152550</v>
      </c>
      <c r="D3" s="99">
        <v>2.515255E7</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603177</v>
      </c>
      <c r="D4" s="99">
        <v>603177.0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31500</v>
      </c>
      <c r="D5" s="99">
        <v>31500.0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743453</v>
      </c>
      <c r="D7" s="99">
        <v>148945.0</v>
      </c>
      <c r="E7" s="99">
        <v>400854.0</v>
      </c>
      <c r="F7" s="99">
        <v>193654.0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2758574</v>
      </c>
      <c r="D9" s="99">
        <v>937915.0</v>
      </c>
      <c r="E9" s="99">
        <v>1131015.0</v>
      </c>
      <c r="F9" s="99">
        <v>689644.0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219889</v>
      </c>
      <c r="D10" s="99">
        <v>74763.0</v>
      </c>
      <c r="E10" s="99">
        <v>90154.0</v>
      </c>
      <c r="F10" s="99">
        <v>54972.0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422671</v>
      </c>
      <c r="D11" s="99">
        <v>143708.0</v>
      </c>
      <c r="E11" s="99">
        <v>173295.0</v>
      </c>
      <c r="F11" s="99">
        <v>105668.0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235257</v>
      </c>
      <c r="D12" s="99">
        <v>75282.0</v>
      </c>
      <c r="E12" s="99">
        <v>105866.0</v>
      </c>
      <c r="F12" s="99">
        <v>54109.0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251647</v>
      </c>
      <c r="D14" s="99">
        <v>181775.0</v>
      </c>
      <c r="E14" s="99">
        <v>61481.0</v>
      </c>
      <c r="F14" s="99">
        <v>8391.0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18268</v>
      </c>
      <c r="D15" s="99">
        <v>0.0</v>
      </c>
      <c r="E15" s="99">
        <v>18268.0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106707</v>
      </c>
      <c r="D16" s="99">
        <v>0.0</v>
      </c>
      <c r="E16" s="99">
        <v>106707.0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407191</v>
      </c>
      <c r="D19" s="99">
        <v>407191.0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839690</v>
      </c>
      <c r="D20" s="99">
        <v>839690.0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220896</v>
      </c>
      <c r="D21" s="99">
        <v>91938.0</v>
      </c>
      <c r="E21" s="99">
        <v>9549.0</v>
      </c>
      <c r="F21" s="99">
        <v>119409.0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106310</v>
      </c>
      <c r="D22" s="99">
        <v>41016.0</v>
      </c>
      <c r="E22" s="99">
        <v>47218.0</v>
      </c>
      <c r="F22" s="99">
        <v>18076.0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291011</v>
      </c>
      <c r="D23" s="99">
        <v>100122.0</v>
      </c>
      <c r="E23" s="99">
        <v>132799.0</v>
      </c>
      <c r="F23" s="99">
        <v>58090.0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344735</v>
      </c>
      <c r="D25" s="99">
        <v>164003.0</v>
      </c>
      <c r="E25" s="99">
        <v>110761.0</v>
      </c>
      <c r="F25" s="99">
        <v>69971.0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201226</v>
      </c>
      <c r="D28" s="99">
        <v>121841.0</v>
      </c>
      <c r="E28" s="99">
        <v>55816.0</v>
      </c>
      <c r="F28" s="99">
        <v>23569.0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206012</v>
      </c>
      <c r="D31" s="99">
        <v>67301.0</v>
      </c>
      <c r="E31" s="99">
        <v>82332.0</v>
      </c>
      <c r="F31" s="99">
        <v>56379.0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49676</v>
      </c>
      <c r="D32" s="99">
        <v>19875.0</v>
      </c>
      <c r="E32" s="99">
        <v>23485.0</v>
      </c>
      <c r="F32" s="99">
        <v>6316.0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t="s">
        <v>240</v>
      </c>
      <c r="C34" s="98">
        <f t="shared" si="1"/>
        <v>310945</v>
      </c>
      <c r="D34" s="99">
        <v>310945.0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135</v>
      </c>
      <c r="C35" s="98">
        <f t="shared" si="1"/>
        <v>295772</v>
      </c>
      <c r="D35" s="99">
        <v>127278.0</v>
      </c>
      <c r="E35" s="99">
        <v>4000.0</v>
      </c>
      <c r="F35" s="99">
        <v>164494.0</v>
      </c>
      <c r="G35" s="43"/>
      <c r="H35" s="43"/>
      <c r="I35" s="43"/>
      <c r="J35" s="43"/>
      <c r="K35" s="43"/>
      <c r="L35" s="43"/>
      <c r="M35" s="43"/>
      <c r="N35" s="43"/>
      <c r="O35" s="43"/>
      <c r="P35" s="43"/>
      <c r="Q35" s="43"/>
      <c r="R35" s="43"/>
      <c r="S35" s="43"/>
      <c r="T35" s="43"/>
      <c r="U35" s="43"/>
      <c r="V35" s="43"/>
      <c r="W35" s="43"/>
      <c r="X35" s="43"/>
      <c r="Y35" s="43"/>
      <c r="Z35" s="43"/>
    </row>
    <row r="36">
      <c r="A36" s="45" t="s">
        <v>50</v>
      </c>
      <c r="B36" s="60" t="s">
        <v>138</v>
      </c>
      <c r="C36" s="98">
        <f t="shared" si="1"/>
        <v>134155</v>
      </c>
      <c r="D36" s="99">
        <v>75193.0</v>
      </c>
      <c r="E36" s="99">
        <v>41456.0</v>
      </c>
      <c r="F36" s="99">
        <v>17506.0</v>
      </c>
      <c r="G36" s="43"/>
      <c r="H36" s="43"/>
      <c r="I36" s="43"/>
      <c r="J36" s="43"/>
      <c r="K36" s="43"/>
      <c r="L36" s="43"/>
      <c r="M36" s="43"/>
      <c r="N36" s="43"/>
      <c r="O36" s="43"/>
      <c r="P36" s="43"/>
      <c r="Q36" s="43"/>
      <c r="R36" s="43"/>
      <c r="S36" s="43"/>
      <c r="T36" s="43"/>
      <c r="U36" s="43"/>
      <c r="V36" s="43"/>
      <c r="W36" s="43"/>
      <c r="X36" s="43"/>
      <c r="Y36" s="43"/>
      <c r="Z36" s="43"/>
    </row>
    <row r="37">
      <c r="A37" s="45" t="s">
        <v>52</v>
      </c>
      <c r="B37" s="60" t="s">
        <v>241</v>
      </c>
      <c r="C37" s="98">
        <f t="shared" si="1"/>
        <v>67000</v>
      </c>
      <c r="D37" s="99">
        <v>0.0</v>
      </c>
      <c r="E37" s="99">
        <v>67000.0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34018312</v>
      </c>
      <c r="D40" s="104">
        <f t="shared" si="2"/>
        <v>29716008</v>
      </c>
      <c r="E40" s="104">
        <f t="shared" si="2"/>
        <v>2662056</v>
      </c>
      <c r="F40" s="104">
        <f t="shared" si="2"/>
        <v>1640248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SANTA BARBARA FOUNDATION</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83286.0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6.7725048E7</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2.1839515E7</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286547.0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2336894.0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127909.0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1.8314968E7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5448905.0</v>
      </c>
      <c r="E12" s="109">
        <f>D11-D12</f>
        <v>12866063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1.48721426E8</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1.06947175E8</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7.8439261E7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439373124</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397965.0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132940.0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2828357.0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2.8572619E7</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31931881</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2.68130208E8</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1.39311035E8</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407441243</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439373124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