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<sst xmlns="http://schemas.openxmlformats.org/spreadsheetml/2006/main" count="875" uniqueCount="252">
  <si>
    <t>PREGNANCY JUSTICE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</si>
  <si>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</si>
  <si>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</si>
  <si>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</si>
  <si>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</si>
  <si>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</si>
  <si>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</si>
  <si>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</si>
  <si>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</si>
  <si>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</si>
  <si>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</si>
  <si>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</si>
  <si>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</si>
  <si>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</si>
  <si>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</si>
  <si>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</si>
  <si>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</si>
  <si>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</si>
  <si>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</si>
  <si>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</si>
  <si>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</si>
  <si>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</si>
  <si>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</si>
  <si>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</si>
  <si>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</si>
  <si>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</si>
  <si>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</si>
  <si>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</si>
  <si>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</si>
  <si>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</si>
  <si>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</si>
  <si>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</si>
  <si>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</si>
  <si>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</si>
  <si>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</si>
  <si>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</si>
  <si>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</si>
  <si>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</si>
  <si>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</si>
  <si>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</si>
  <si>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</si>
  <si>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</si>
  <si>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</si>
  <si>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</si>
  <si>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</si>
  <si>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</si>
  <si>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</si>
  <si>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</si>
  <si>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</si>
  <si>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</si>
  <si>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</si>
  <si>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</si>
  <si>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</si>
  <si>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</si>
  <si>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</si>
  <si>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</si>
  <si>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</si>
  <si>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</si>
  <si>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</si>
  <si>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</si>
  <si>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</si>
  <si>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</si>
  <si>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</si>
  <si>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</si>
  <si>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LECTURE AND PANEL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</si>
  <si>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</si>
  <si>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</si>
  <si>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</si>
  <si>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</si>
  <si>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</si>
  <si>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</si>
  <si>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</si>
  <si>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</si>
  <si>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</si>
  <si>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</si>
  <si>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</si>
  <si>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</si>
  <si>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</si>
  <si>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</si>
  <si>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</si>
  <si>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</si>
  <si>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</si>
  <si>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</si>
  <si>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</si>
  <si>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</si>
  <si>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</si>
  <si>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</si>
  <si>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</si>
  <si>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</si>
  <si>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</si>
  <si>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</si>
  <si>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</si>
  <si>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</si>
  <si>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</si>
  <si>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</si>
  <si>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</si>
  <si>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</si>
  <si>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REIMBURSEMENT/REFUND</t>
  </si>
  <si>
    <t>OTHER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</si>
  <si>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</si>
  <si>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</si>
  <si>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</si>
  <si>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</si>
  <si>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</si>
  <si>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</si>
  <si>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</si>
  <si>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</si>
  <si>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</si>
  <si>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</si>
  <si>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</si>
  <si>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</si>
  <si>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</si>
  <si>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</si>
  <si>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</si>
  <si>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</si>
  <si>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</si>
  <si>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</si>
  <si>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</si>
  <si>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</si>
  <si>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</si>
  <si>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</si>
  <si>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</si>
  <si>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</si>
  <si>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</si>
  <si>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</si>
  <si>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</si>
  <si>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</si>
  <si>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</si>
  <si>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</si>
  <si>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</si>
  <si>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</si>
  <si>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</si>
  <si>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</si>
  <si>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</si>
  <si>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</si>
  <si>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</si>
  <si>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DUES AND SUBSCRIPTIONS</t>
  </si>
  <si>
    <t>SPECIAL EVENT EXPENSES</t>
  </si>
  <si>
    <t>STAFF DEVELOPMENT</t>
  </si>
  <si>
    <t>EQUIPMENT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</si>
  <si>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</si>
  <si>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</si>
  <si>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</si>
  <si>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</si>
  <si>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</si>
  <si>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</si>
  <si>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</si>
  <si>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</si>
  <si>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</si>
  <si>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</si>
  <si>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</si>
  <si>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</si>
  <si>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</si>
  <si>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</si>
  <si>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</si>
  <si>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</si>
  <si>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</si>
  <si>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</si>
  <si>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</si>
  <si>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</si>
  <si>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</si>
  <si>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</si>
  <si>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</si>
  <si>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</si>
  <si>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</si>
  <si>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</si>
  <si>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</si>
  <si>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</si>
  <si>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</si>
  <si>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</si>
  <si>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</si>
  <si>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</si>
  <si>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</si>
  <si>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</si>
  <si>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</si>
  <si>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</si>
  <si>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</si>
  <si>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</si>
  <si>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</si>
  <si>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</si>
  <si>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</si>
  <si>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</si>
  <si>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</si>
  <si>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</si>
  <si>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</si>
  <si>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</si>
  <si>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</si>
  <si>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</si>
  <si>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</si>
  <si>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</si>
  <si>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</si>
  <si>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</si>
  <si>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</si>
  <si>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</si>
  <si>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</si>
  <si>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</si>
  <si>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</si>
  <si>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</si>
  <si>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</si>
  <si>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</si>
  <si>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</si>
  <si>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</si>
  <si>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</si>
  <si>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</si>
  <si>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</si>
  <si>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</si>
  <si>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</si>
  <si>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</si>
  <si>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</si>
  <si>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</si>
  <si>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</si>
  <si>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</si>
  <si>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</si>
  <si>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</si>
  <si>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</si>
  <si>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</si>
  <si>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</si>
  <si>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</si>
  <si>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</si>
  <si>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</si>
  <si>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</si>
  <si>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</si>
  <si>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</si>
  <si>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</si>
  <si>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</si>
  <si>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</si>
  <si>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</si>
  <si>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</si>
  <si>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</si>
  <si>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</si>
  <si>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</si>
  <si>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</si>
  <si>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</si>
  <si>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</si>
  <si>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</si>
  <si>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</si>
  <si>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</si>
  <si>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</si>
  <si>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</si>
  <si>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</si>
  <si>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</si>
  <si>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EQUIPMENT EXPENSES</t>
  </si>
  <si>
    <t>OTHER DIRECT OPERATING</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</si>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</sst>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PREGNANCY JUSTICE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2023'!C40</f>
        <v>3488512</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2023'!C31</f>
        <v>83487</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3405025</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283752.0833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2023'!E2+'Balance Sheet 2023'!E3</f>
        <v>665628</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2.345808327</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2023'!E30</f>
        <v>4319033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2023'!C40</f>
        <v>3488512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290709.3333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14.85687766</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2023'!E13:E15)</f>
        <v>4414650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2023'!C40</f>
        <v>3488512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290709.3333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15.18578695</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17.53159528</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2023'!E2:E7,'Revenues 2023'!F10:F15)</f>
        <v>2355019</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2023'!F44</f>
        <v>2812520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0.8373341345</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2023'!C7:C9)</f>
        <v>1514745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2023'!C10:C12)</f>
        <v>478092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1992837</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2023'!C40</f>
        <v>3488512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0.5712570288</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2023'!C10:C11)</f>
        <v>336435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2023'!C7:C9)</f>
        <v>1514745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0.2221066912</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243</v>
      </c>
      <c r="D41" s="75">
        <f>'Expenses 2023'!D40</f>
        <v>2532082</v>
      </c>
      <c r="E41" s="164">
        <f t="shared" ref="E41:E44" si="1">D41/$D$44</f>
        <v>0.7258343959</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2023'!E40</f>
        <v>501587</v>
      </c>
      <c r="E42" s="164">
        <f t="shared" si="1"/>
        <v>0.1437825067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2023'!F40</f>
        <v>454843</v>
      </c>
      <c r="E43" s="164">
        <f t="shared" si="1"/>
        <v>0.1303830974</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3488512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2023'!F9</f>
        <v>2502774</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2023'!F40</f>
        <v>454843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5.502500863</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1539476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337981</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4.554918768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8305337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PREGNANCY JUSTICE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1317.0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5002328.0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520399.0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5003645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14790.0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14790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212813.0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34399.0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34399.0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244</v>
      </c>
      <c r="D26" s="50">
        <v>2310572.0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2187914.0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122658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122658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2868.0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-2868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2617.0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4741.0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-2124</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3243.0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656.0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3899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5352813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PREGNANCY JUSTICE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112568</v>
      </c>
      <c r="D3" s="99">
        <v>112568.0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600234</v>
      </c>
      <c r="D7" s="99">
        <v>323646.0</v>
      </c>
      <c r="E7" s="99">
        <v>122208.0</v>
      </c>
      <c r="F7" s="99">
        <v>154380.0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1689101</v>
      </c>
      <c r="D9" s="99">
        <v>1409320.0</v>
      </c>
      <c r="E9" s="99">
        <v>187766.0</v>
      </c>
      <c r="F9" s="99">
        <v>92015.0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69079</v>
      </c>
      <c r="D10" s="99">
        <v>58676.0</v>
      </c>
      <c r="E10" s="99">
        <v>7354.0</v>
      </c>
      <c r="F10" s="99">
        <v>3049.0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346839</v>
      </c>
      <c r="D11" s="99">
        <v>283749.0</v>
      </c>
      <c r="E11" s="99">
        <v>40343.0</v>
      </c>
      <c r="F11" s="99">
        <v>22747.0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182181</v>
      </c>
      <c r="D12" s="99">
        <v>139764.0</v>
      </c>
      <c r="E12" s="99">
        <v>24087.0</v>
      </c>
      <c r="F12" s="99">
        <v>18330.0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93390</v>
      </c>
      <c r="D15" s="99">
        <v>84590.0</v>
      </c>
      <c r="E15" s="99">
        <v>8800.0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35600</v>
      </c>
      <c r="D16" s="99">
        <v>0.0</v>
      </c>
      <c r="E16" s="99">
        <v>35600.0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18000</v>
      </c>
      <c r="D17" s="99">
        <v>18000.0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120000</v>
      </c>
      <c r="D18" s="99">
        <v>0.0</v>
      </c>
      <c r="E18" s="99">
        <v>0.0</v>
      </c>
      <c r="F18" s="99">
        <v>120000.0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26710</v>
      </c>
      <c r="D19" s="99">
        <v>0.0</v>
      </c>
      <c r="E19" s="99">
        <v>26710.0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781869</v>
      </c>
      <c r="D20" s="99">
        <v>356633.0</v>
      </c>
      <c r="E20" s="99">
        <v>390520.0</v>
      </c>
      <c r="F20" s="99">
        <v>34716.0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3092</v>
      </c>
      <c r="D21" s="99">
        <v>0.0</v>
      </c>
      <c r="E21" s="99">
        <v>1121.0</v>
      </c>
      <c r="F21" s="99">
        <v>1971.0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43466</v>
      </c>
      <c r="D22" s="99">
        <v>24095.0</v>
      </c>
      <c r="E22" s="99">
        <v>16353.0</v>
      </c>
      <c r="F22" s="99">
        <v>3018.0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102079</v>
      </c>
      <c r="D23" s="99">
        <v>72706.0</v>
      </c>
      <c r="E23" s="99">
        <v>19638.0</v>
      </c>
      <c r="F23" s="99">
        <v>9735.0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270653</v>
      </c>
      <c r="D25" s="99">
        <v>200884.0</v>
      </c>
      <c r="E25" s="99">
        <v>44215.0</v>
      </c>
      <c r="F25" s="99">
        <v>25554.0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75896</v>
      </c>
      <c r="D26" s="99">
        <v>68413.0</v>
      </c>
      <c r="E26" s="99">
        <v>5483.0</v>
      </c>
      <c r="F26" s="99">
        <v>2000.0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95255</v>
      </c>
      <c r="D28" s="99">
        <v>93250.0</v>
      </c>
      <c r="E28" s="99">
        <v>1929.0</v>
      </c>
      <c r="F28" s="99">
        <v>76.0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85839</v>
      </c>
      <c r="D31" s="99">
        <v>65845.0</v>
      </c>
      <c r="E31" s="99">
        <v>11606.0</v>
      </c>
      <c r="F31" s="99">
        <v>8388.0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37670</v>
      </c>
      <c r="D32" s="99">
        <v>28906.0</v>
      </c>
      <c r="E32" s="99">
        <v>5088.0</v>
      </c>
      <c r="F32" s="99">
        <v>3676.0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89562</v>
      </c>
      <c r="D34" s="99">
        <v>40024.0</v>
      </c>
      <c r="E34" s="99">
        <v>46207.0</v>
      </c>
      <c r="F34" s="99">
        <v>3331.0</v>
      </c>
      <c r="G34" s="43"/>
      <c r="H34" s="43"/>
      <c r="I34" s="43"/>
      <c r="J34" s="43"/>
      <c r="K34" s="43"/>
      <c r="L34" s="43"/>
      <c r="M34" s="43"/>
      <c r="N34" s="43"/>
      <c r="O34" s="43"/>
      <c r="P34" s="43"/>
      <c r="Q34" s="43"/>
      <c r="R34" s="43"/>
      <c r="S34" s="43"/>
      <c r="T34" s="43"/>
      <c r="U34" s="43"/>
      <c r="V34" s="43"/>
      <c r="W34" s="43"/>
      <c r="X34" s="43"/>
      <c r="Y34" s="43"/>
      <c r="Z34" s="43"/>
    </row>
    <row r="35">
      <c r="A35" s="45" t="s">
        <v>48</v>
      </c>
      <c r="B35" s="102" t="s">
        <v>242</v>
      </c>
      <c r="C35" s="98">
        <f t="shared" si="1"/>
        <v>19921</v>
      </c>
      <c r="D35" s="99">
        <v>15066.0</v>
      </c>
      <c r="E35" s="99">
        <v>3686.0</v>
      </c>
      <c r="F35" s="99">
        <v>1169.0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8633</v>
      </c>
      <c r="D36" s="99">
        <v>6528.0</v>
      </c>
      <c r="E36" s="99">
        <v>2105.0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7463</v>
      </c>
      <c r="D37" s="99">
        <v>6615.0</v>
      </c>
      <c r="E37" s="99">
        <v>790.0</v>
      </c>
      <c r="F37" s="99">
        <v>58.0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4915100</v>
      </c>
      <c r="D40" s="103">
        <f t="shared" si="2"/>
        <v>3409278</v>
      </c>
      <c r="E40" s="103">
        <f t="shared" si="2"/>
        <v>1001609</v>
      </c>
      <c r="F40" s="103">
        <f t="shared" si="2"/>
        <v>504213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PREGNANCY JUSTICE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127.0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930737.0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835913.0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64355.0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963648.0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355570.0</v>
      </c>
      <c r="E12" s="108">
        <f>D11-D12</f>
        <v>608078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4878117.0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2494641.0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9811968</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402625.0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36667.0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2569767.0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3009059</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4135587.0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2667322.0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6802909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9811968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PREGNANCY JUSTICE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2024'!C40</f>
        <v>4915100</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2024'!C31</f>
        <v>85839</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4829261</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402438.4167</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2024'!E2+'Balance Sheet 2024'!E3</f>
        <v>930864</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2.313059493</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2024'!E30</f>
        <v>4135587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2024'!C40</f>
        <v>4915100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409591.6667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10.09685337</v>
      </c>
      <c r="E14" s="149" t="s">
        <v>190</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2024'!E13:E15)</f>
        <v>4878117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2024'!C40</f>
        <v>4915100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409591.6667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11.90970764</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14.22276713</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2024'!E2:E7,'Revenues 2024'!F10:F15)</f>
        <v>5002328</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2024'!F44</f>
        <v>5352813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0.9345232124</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2024'!C7:C9)</f>
        <v>2289335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2024'!C10:C12)</f>
        <v>598099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2887434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2024'!C40</f>
        <v>4915100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0.5874619031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2024'!C10:C11)</f>
        <v>415918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2024'!C7:C9)</f>
        <v>2289335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0.1816763383</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245</v>
      </c>
      <c r="D41" s="75">
        <f>'Expenses 2024'!D40</f>
        <v>3409278</v>
      </c>
      <c r="E41" s="164">
        <f t="shared" ref="E41:E44" si="1">D41/$D$44</f>
        <v>0.6936334968</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2024'!E40</f>
        <v>1001609</v>
      </c>
      <c r="E42" s="164">
        <f t="shared" si="1"/>
        <v>0.2037820187</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2024'!F40</f>
        <v>504213</v>
      </c>
      <c r="E43" s="164">
        <f t="shared" si="1"/>
        <v>0.1025844845</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4915100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2024'!F9</f>
        <v>5003645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2024'!F40</f>
        <v>504213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9.92367313</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1831132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439292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4.168370924</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9811968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PREGNANCY JUSTICE</v>
      </c>
      <c r="B1" s="2" t="s">
        <v>246</v>
      </c>
      <c r="C1" s="138"/>
      <c r="D1" s="138"/>
      <c r="E1" s="138"/>
      <c r="F1" s="139"/>
      <c r="G1" s="139"/>
      <c r="H1" s="139"/>
      <c r="I1" s="43"/>
      <c r="J1" s="43"/>
      <c r="K1" s="43"/>
      <c r="L1" s="43"/>
      <c r="M1" s="43"/>
      <c r="N1" s="43"/>
      <c r="O1" s="43"/>
      <c r="P1" s="43"/>
      <c r="Q1" s="43"/>
      <c r="R1" s="43"/>
      <c r="S1" s="43"/>
      <c r="T1" s="43"/>
      <c r="U1" s="43"/>
      <c r="V1" s="43"/>
      <c r="W1" s="43"/>
      <c r="X1" s="43"/>
      <c r="Y1" s="43"/>
    </row>
    <row r="2">
      <c r="A2" s="140" t="s">
        <v>183</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184</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8"/>
      <c r="B5" s="49"/>
      <c r="C5" s="147" t="s">
        <v>183</v>
      </c>
      <c r="D5" s="176">
        <f>'Ratios 2022'!D8</f>
        <v>2.239711754</v>
      </c>
      <c r="E5" s="176">
        <f>'Ratios 2023'!D8</f>
        <v>2.345808327</v>
      </c>
      <c r="F5" s="176">
        <f>'Ratios 2024'!D8</f>
        <v>2.313059493</v>
      </c>
      <c r="G5" s="176">
        <f>average(D5:F5)</f>
        <v>2.299526525</v>
      </c>
      <c r="H5" s="149" t="s">
        <v>190</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191</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192</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8"/>
      <c r="B10" s="49"/>
      <c r="C10" s="147" t="s">
        <v>191</v>
      </c>
      <c r="D10" s="148">
        <f>'Ratios 2022'!D14</f>
        <v>17.17210428</v>
      </c>
      <c r="E10" s="148">
        <f>'Ratios 2023'!D14</f>
        <v>14.85687766</v>
      </c>
      <c r="F10" s="148">
        <f>'Ratios 2024'!D14</f>
        <v>10.09685337</v>
      </c>
      <c r="G10" s="176">
        <f>average(D10:F10)</f>
        <v>14.0419451</v>
      </c>
      <c r="H10" s="149" t="s">
        <v>190</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196</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197</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8"/>
      <c r="B15" s="49"/>
      <c r="C15" s="147" t="s">
        <v>199</v>
      </c>
      <c r="D15" s="179">
        <f>'Ratios 2022'!D20</f>
        <v>18.31940901</v>
      </c>
      <c r="E15" s="179">
        <f>'Ratios 2023'!D20</f>
        <v>15.18578695</v>
      </c>
      <c r="F15" s="179">
        <f>'Ratios 2024'!D20</f>
        <v>11.90970764</v>
      </c>
      <c r="G15" s="176">
        <f>average(D15:F15)</f>
        <v>15.1383012</v>
      </c>
      <c r="H15" s="149" t="s">
        <v>190</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201</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202</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8"/>
      <c r="B20" s="49"/>
      <c r="C20" s="147" t="s">
        <v>201</v>
      </c>
      <c r="D20" s="162">
        <f>'Ratios 2022'!D26</f>
        <v>0.9481725132</v>
      </c>
      <c r="E20" s="162">
        <f>'Ratios 2023'!D26</f>
        <v>0.8373341345</v>
      </c>
      <c r="F20" s="162">
        <f>'Ratios 2024'!D26</f>
        <v>0.9345232124</v>
      </c>
      <c r="G20" s="180">
        <f>average(D20:F20)</f>
        <v>0.90667662</v>
      </c>
      <c r="H20" s="149" t="s">
        <v>205</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206</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207</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8"/>
      <c r="B25" s="49"/>
      <c r="C25" s="147" t="s">
        <v>211</v>
      </c>
      <c r="D25" s="162">
        <f>'Ratios 2022'!D33</f>
        <v>0.5850394331</v>
      </c>
      <c r="E25" s="162">
        <f>'Ratios 2023'!D33</f>
        <v>0.5712570288</v>
      </c>
      <c r="F25" s="162">
        <f>'Ratios 2024'!D33</f>
        <v>0.5874619031</v>
      </c>
      <c r="G25" s="180">
        <f>average(D25:F25)</f>
        <v>0.5812527883</v>
      </c>
      <c r="H25" s="149" t="s">
        <v>212</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213</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214</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8"/>
      <c r="B30" s="49"/>
      <c r="C30" s="147" t="s">
        <v>213</v>
      </c>
      <c r="D30" s="162">
        <f>'Ratios 2022'!D38</f>
        <v>0.1501050568</v>
      </c>
      <c r="E30" s="162">
        <f>'Ratios 2023'!D38</f>
        <v>0.2221066912</v>
      </c>
      <c r="F30" s="162">
        <f>'Ratios 2024'!D38</f>
        <v>0.1816763383</v>
      </c>
      <c r="G30" s="180">
        <f>average(D30:F30)</f>
        <v>0.1846293621</v>
      </c>
      <c r="H30" s="149" t="s">
        <v>216</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217</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218</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8"/>
      <c r="B35" s="49"/>
      <c r="C35" s="147" t="s">
        <v>251</v>
      </c>
      <c r="D35" s="162">
        <f>'Ratios 2022'!E41</f>
        <v>0.6786403582</v>
      </c>
      <c r="E35" s="162">
        <f>'Ratios 2023'!E41</f>
        <v>0.7258343959</v>
      </c>
      <c r="F35" s="162">
        <f>'Ratios 2024'!E41</f>
        <v>0.6936334968</v>
      </c>
      <c r="G35" s="180">
        <f t="shared" ref="G35:G37" si="1">average(D35:F35)</f>
        <v>0.6993694169</v>
      </c>
      <c r="H35" s="180"/>
      <c r="I35" s="43"/>
      <c r="J35" s="43"/>
      <c r="K35" s="43"/>
      <c r="L35" s="43"/>
      <c r="M35" s="43"/>
      <c r="N35" s="43"/>
      <c r="O35" s="43"/>
      <c r="P35" s="43"/>
      <c r="Q35" s="43"/>
      <c r="R35" s="43"/>
      <c r="S35" s="43"/>
      <c r="T35" s="43"/>
      <c r="U35" s="43"/>
      <c r="V35" s="43"/>
      <c r="W35" s="43"/>
      <c r="X35" s="43"/>
      <c r="Y35" s="43"/>
    </row>
    <row r="36">
      <c r="A36" s="138"/>
      <c r="B36" s="52"/>
      <c r="C36" s="147" t="s">
        <v>220</v>
      </c>
      <c r="D36" s="162">
        <f>'Ratios 2022'!E42</f>
        <v>0.2378389391</v>
      </c>
      <c r="E36" s="162">
        <f>'Ratios 2023'!E42</f>
        <v>0.1437825067</v>
      </c>
      <c r="F36" s="162">
        <f>'Ratios 2024'!E42</f>
        <v>0.2037820187</v>
      </c>
      <c r="G36" s="180">
        <f t="shared" si="1"/>
        <v>0.1951344882</v>
      </c>
      <c r="H36" s="180"/>
      <c r="I36" s="43"/>
      <c r="J36" s="43"/>
      <c r="K36" s="43"/>
      <c r="L36" s="43"/>
      <c r="M36" s="43"/>
      <c r="N36" s="43"/>
      <c r="O36" s="43"/>
      <c r="P36" s="43"/>
      <c r="Q36" s="43"/>
      <c r="R36" s="43"/>
      <c r="S36" s="43"/>
      <c r="T36" s="43"/>
      <c r="U36" s="43"/>
      <c r="V36" s="43"/>
      <c r="W36" s="43"/>
      <c r="X36" s="43"/>
      <c r="Y36" s="43"/>
    </row>
    <row r="37">
      <c r="A37" s="138"/>
      <c r="B37" s="181"/>
      <c r="C37" s="147" t="s">
        <v>221</v>
      </c>
      <c r="D37" s="162">
        <f>'Ratios 2022'!E43</f>
        <v>0.08352070269</v>
      </c>
      <c r="E37" s="162">
        <f>'Ratios 2023'!E43</f>
        <v>0.1303830974</v>
      </c>
      <c r="F37" s="162">
        <f>'Ratios 2024'!E43</f>
        <v>0.1025844845</v>
      </c>
      <c r="G37" s="180">
        <f t="shared" si="1"/>
        <v>0.1054960949</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222</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223</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12.23617357</v>
      </c>
      <c r="E42" s="165">
        <f>'Ratios 2023'!D49</f>
        <v>5.502500863</v>
      </c>
      <c r="F42" s="165">
        <f>'Ratios 2024'!D49</f>
        <v>9.92367313</v>
      </c>
      <c r="G42" s="182">
        <f>average(D42:F42)</f>
        <v>9.22078252</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5.600164482</v>
      </c>
      <c r="E47" s="148">
        <f>'Ratios 2023'!D54</f>
        <v>4.554918768</v>
      </c>
      <c r="F47" s="148">
        <f>'Ratios 2024'!D54</f>
        <v>4.168370924</v>
      </c>
      <c r="G47" s="176">
        <f>average(D47:F47)</f>
        <v>4.774484725</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PREGNANCY JUSTICE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PREGNANCY JUSTICE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3074877.0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14496.0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3074877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4311.0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4311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175113.0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15288.0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15288.0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566522.0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581622.0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-15100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-15100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3509.0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241.0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3750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3242951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PREGNANCY JUSTICE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1150</v>
      </c>
      <c r="D4" s="99">
        <v>1150.0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408529</v>
      </c>
      <c r="D7" s="99">
        <v>314568.0</v>
      </c>
      <c r="E7" s="99">
        <v>61279.0</v>
      </c>
      <c r="F7" s="99">
        <v>32682.0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1022602</v>
      </c>
      <c r="D9" s="99">
        <v>805579.0</v>
      </c>
      <c r="E9" s="99">
        <v>141537.0</v>
      </c>
      <c r="F9" s="99">
        <v>75486.0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40144</v>
      </c>
      <c r="D10" s="99">
        <v>30967.0</v>
      </c>
      <c r="E10" s="99">
        <v>6002.0</v>
      </c>
      <c r="F10" s="99">
        <v>3175.0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174676</v>
      </c>
      <c r="D11" s="99">
        <v>117840.0</v>
      </c>
      <c r="E11" s="99">
        <v>37538.0</v>
      </c>
      <c r="F11" s="99">
        <v>19298.0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114294</v>
      </c>
      <c r="D12" s="99">
        <v>88115.0</v>
      </c>
      <c r="E12" s="99">
        <v>17107.0</v>
      </c>
      <c r="F12" s="99">
        <v>9072.0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9680</v>
      </c>
      <c r="D15" s="99">
        <v>8980.0</v>
      </c>
      <c r="E15" s="99">
        <v>700.0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31600</v>
      </c>
      <c r="D16" s="99">
        <v>0.0</v>
      </c>
      <c r="E16" s="99">
        <v>31600.0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28864</v>
      </c>
      <c r="D19" s="99">
        <v>0.0</v>
      </c>
      <c r="E19" s="99">
        <v>28864.0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504553</v>
      </c>
      <c r="D20" s="99">
        <v>161028.0</v>
      </c>
      <c r="E20" s="99">
        <v>267647.0</v>
      </c>
      <c r="F20" s="99">
        <v>75878.0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7366</v>
      </c>
      <c r="D21" s="99">
        <v>1792.0</v>
      </c>
      <c r="E21" s="99">
        <v>4525.0</v>
      </c>
      <c r="F21" s="99">
        <v>1049.0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41117</v>
      </c>
      <c r="D22" s="99">
        <v>15956.0</v>
      </c>
      <c r="E22" s="99">
        <v>20341.0</v>
      </c>
      <c r="F22" s="99">
        <v>4820.0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138669</v>
      </c>
      <c r="D23" s="99">
        <v>90882.0</v>
      </c>
      <c r="E23" s="99">
        <v>43980.0</v>
      </c>
      <c r="F23" s="99">
        <v>3807.0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270129</v>
      </c>
      <c r="D25" s="99">
        <v>243115.0</v>
      </c>
      <c r="E25" s="99">
        <v>13507.0</v>
      </c>
      <c r="F25" s="99">
        <v>13507.0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29877</v>
      </c>
      <c r="D26" s="99">
        <v>28636.0</v>
      </c>
      <c r="E26" s="99">
        <v>1241.0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3576</v>
      </c>
      <c r="D28" s="99">
        <v>3212.0</v>
      </c>
      <c r="E28" s="99">
        <v>364.0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83483</v>
      </c>
      <c r="D31" s="99">
        <v>75135.0</v>
      </c>
      <c r="E31" s="99">
        <v>4174.0</v>
      </c>
      <c r="F31" s="99">
        <v>4174.0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31501</v>
      </c>
      <c r="D32" s="99">
        <v>28350.0</v>
      </c>
      <c r="E32" s="99">
        <v>1576.0</v>
      </c>
      <c r="F32" s="99">
        <v>1575.0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38581</v>
      </c>
      <c r="D34" s="99">
        <v>18974.0</v>
      </c>
      <c r="E34" s="99">
        <v>17297.0</v>
      </c>
      <c r="F34" s="99">
        <v>2310.0</v>
      </c>
      <c r="G34" s="43"/>
      <c r="H34" s="43"/>
      <c r="I34" s="43"/>
      <c r="J34" s="43"/>
      <c r="K34" s="43"/>
      <c r="L34" s="43"/>
      <c r="M34" s="43"/>
      <c r="N34" s="43"/>
      <c r="O34" s="43"/>
      <c r="P34" s="43"/>
      <c r="Q34" s="43"/>
      <c r="R34" s="43"/>
      <c r="S34" s="43"/>
      <c r="T34" s="43"/>
      <c r="U34" s="43"/>
      <c r="V34" s="43"/>
      <c r="W34" s="43"/>
      <c r="X34" s="43"/>
      <c r="Y34" s="43"/>
      <c r="Z34" s="43"/>
    </row>
    <row r="35">
      <c r="A35" s="45" t="s">
        <v>48</v>
      </c>
      <c r="B35" s="102" t="s">
        <v>137</v>
      </c>
      <c r="C35" s="98">
        <f t="shared" si="1"/>
        <v>12036</v>
      </c>
      <c r="D35" s="99">
        <v>2477.0</v>
      </c>
      <c r="E35" s="99">
        <v>7516.0</v>
      </c>
      <c r="F35" s="99">
        <v>2043.0</v>
      </c>
      <c r="G35" s="43"/>
      <c r="H35" s="43"/>
      <c r="I35" s="43"/>
      <c r="J35" s="43"/>
      <c r="K35" s="43"/>
      <c r="L35" s="43"/>
      <c r="M35" s="43"/>
      <c r="N35" s="43"/>
      <c r="O35" s="43"/>
      <c r="P35" s="43"/>
      <c r="Q35" s="43"/>
      <c r="R35" s="43"/>
      <c r="S35" s="43"/>
      <c r="T35" s="43"/>
      <c r="U35" s="43"/>
      <c r="V35" s="43"/>
      <c r="W35" s="43"/>
      <c r="X35" s="43"/>
      <c r="Y35" s="43"/>
      <c r="Z35" s="43"/>
    </row>
    <row r="36">
      <c r="A36" s="45" t="s">
        <v>50</v>
      </c>
      <c r="B36" s="102" t="s">
        <v>138</v>
      </c>
      <c r="C36" s="98">
        <f t="shared" si="1"/>
        <v>9196</v>
      </c>
      <c r="D36" s="99">
        <v>1893.0</v>
      </c>
      <c r="E36" s="99">
        <v>5742.0</v>
      </c>
      <c r="F36" s="99">
        <v>1561.0</v>
      </c>
      <c r="G36" s="43"/>
      <c r="H36" s="43"/>
      <c r="I36" s="43"/>
      <c r="J36" s="43"/>
      <c r="K36" s="43"/>
      <c r="L36" s="43"/>
      <c r="M36" s="43"/>
      <c r="N36" s="43"/>
      <c r="O36" s="43"/>
      <c r="P36" s="43"/>
      <c r="Q36" s="43"/>
      <c r="R36" s="43"/>
      <c r="S36" s="43"/>
      <c r="T36" s="43"/>
      <c r="U36" s="43"/>
      <c r="V36" s="43"/>
      <c r="W36" s="43"/>
      <c r="X36" s="43"/>
      <c r="Y36" s="43"/>
      <c r="Z36" s="43"/>
    </row>
    <row r="37">
      <c r="A37" s="45" t="s">
        <v>52</v>
      </c>
      <c r="B37" s="102" t="s">
        <v>139</v>
      </c>
      <c r="C37" s="98">
        <f t="shared" si="1"/>
        <v>5351</v>
      </c>
      <c r="D37" s="99">
        <v>2851.0</v>
      </c>
      <c r="E37" s="99">
        <v>1947.0</v>
      </c>
      <c r="F37" s="99">
        <v>553.0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1789</v>
      </c>
      <c r="D38" s="99">
        <v>368.0</v>
      </c>
      <c r="E38" s="99">
        <v>1117.0</v>
      </c>
      <c r="F38" s="99">
        <v>304.0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3008763</v>
      </c>
      <c r="D40" s="103">
        <f t="shared" si="2"/>
        <v>2041868</v>
      </c>
      <c r="E40" s="103">
        <f t="shared" si="2"/>
        <v>715601</v>
      </c>
      <c r="F40" s="103">
        <f t="shared" si="2"/>
        <v>251294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PREGNANCY JUSTICE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17468.0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528514.0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886698.0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38164.0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709833.0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186244.0</v>
      </c>
      <c r="E12" s="108">
        <f>D11-D12</f>
        <v>523589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4593230.0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2152149.0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8739812</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262643.0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3822.0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2040678.0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2307143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4305566.0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2127103.0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6432669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8739812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PREGNANCY JUSTICE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183</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184</v>
      </c>
      <c r="C3" s="144" t="s">
        <v>185</v>
      </c>
      <c r="D3" s="145">
        <f>'Expenses 2022'!C40</f>
        <v>3008763</v>
      </c>
      <c r="E3" s="146"/>
      <c r="F3" s="43"/>
      <c r="G3" s="43"/>
      <c r="H3" s="43"/>
      <c r="I3" s="43"/>
      <c r="J3" s="43"/>
      <c r="K3" s="43"/>
      <c r="L3" s="43"/>
      <c r="M3" s="43"/>
      <c r="N3" s="43"/>
      <c r="O3" s="43"/>
      <c r="P3" s="43"/>
      <c r="Q3" s="43"/>
      <c r="R3" s="43"/>
      <c r="S3" s="43"/>
      <c r="T3" s="43"/>
      <c r="U3" s="43"/>
      <c r="V3" s="43"/>
      <c r="W3" s="43"/>
      <c r="X3" s="43"/>
      <c r="Y3" s="43"/>
    </row>
    <row r="4">
      <c r="A4" s="138"/>
      <c r="B4" s="49"/>
      <c r="C4" s="144" t="s">
        <v>186</v>
      </c>
      <c r="D4" s="145">
        <f>'Expenses 2022'!C31</f>
        <v>83483</v>
      </c>
      <c r="E4" s="146"/>
      <c r="F4" s="43"/>
      <c r="G4" s="43"/>
      <c r="H4" s="43"/>
      <c r="I4" s="43"/>
      <c r="J4" s="43"/>
      <c r="K4" s="43"/>
      <c r="L4" s="43"/>
      <c r="M4" s="43"/>
      <c r="N4" s="43"/>
      <c r="O4" s="43"/>
      <c r="P4" s="43"/>
      <c r="Q4" s="43"/>
      <c r="R4" s="43"/>
      <c r="S4" s="43"/>
      <c r="T4" s="43"/>
      <c r="U4" s="43"/>
      <c r="V4" s="43"/>
      <c r="W4" s="43"/>
      <c r="X4" s="43"/>
      <c r="Y4" s="43"/>
    </row>
    <row r="5">
      <c r="A5" s="138"/>
      <c r="B5" s="49"/>
      <c r="C5" s="144" t="s">
        <v>187</v>
      </c>
      <c r="D5" s="145">
        <f>D3-D4</f>
        <v>2925280</v>
      </c>
      <c r="E5" s="146"/>
      <c r="F5" s="43"/>
      <c r="G5" s="43"/>
      <c r="H5" s="43"/>
      <c r="I5" s="43"/>
      <c r="J5" s="43"/>
      <c r="K5" s="43"/>
      <c r="L5" s="43"/>
      <c r="M5" s="43"/>
      <c r="N5" s="43"/>
      <c r="O5" s="43"/>
      <c r="P5" s="43"/>
      <c r="Q5" s="43"/>
      <c r="R5" s="43"/>
      <c r="S5" s="43"/>
      <c r="T5" s="43"/>
      <c r="U5" s="43"/>
      <c r="V5" s="43"/>
      <c r="W5" s="43"/>
      <c r="X5" s="43"/>
      <c r="Y5" s="43"/>
    </row>
    <row r="6">
      <c r="A6" s="138"/>
      <c r="B6" s="49"/>
      <c r="C6" s="144" t="s">
        <v>188</v>
      </c>
      <c r="D6" s="145">
        <f>D5/12</f>
        <v>243773.3333</v>
      </c>
      <c r="E6" s="146"/>
      <c r="F6" s="43"/>
      <c r="G6" s="43"/>
      <c r="H6" s="43"/>
      <c r="I6" s="43"/>
      <c r="J6" s="43"/>
      <c r="K6" s="43"/>
      <c r="L6" s="43"/>
      <c r="M6" s="43"/>
      <c r="N6" s="43"/>
      <c r="O6" s="43"/>
      <c r="P6" s="43"/>
      <c r="Q6" s="43"/>
      <c r="R6" s="43"/>
      <c r="S6" s="43"/>
      <c r="T6" s="43"/>
      <c r="U6" s="43"/>
      <c r="V6" s="43"/>
      <c r="W6" s="43"/>
      <c r="X6" s="43"/>
      <c r="Y6" s="43"/>
    </row>
    <row r="7">
      <c r="A7" s="138"/>
      <c r="B7" s="49"/>
      <c r="C7" s="144" t="s">
        <v>189</v>
      </c>
      <c r="D7" s="75">
        <f>'Balance Sheet 2022'!E2+'Balance Sheet 2022'!E3</f>
        <v>545982</v>
      </c>
      <c r="E7" s="146"/>
      <c r="F7" s="43"/>
      <c r="G7" s="43"/>
      <c r="H7" s="43"/>
      <c r="I7" s="43"/>
      <c r="J7" s="43"/>
      <c r="K7" s="43"/>
      <c r="L7" s="43"/>
      <c r="M7" s="43"/>
      <c r="N7" s="43"/>
      <c r="O7" s="43"/>
      <c r="P7" s="43"/>
      <c r="Q7" s="43"/>
      <c r="R7" s="43"/>
      <c r="S7" s="43"/>
      <c r="T7" s="43"/>
      <c r="U7" s="43"/>
      <c r="V7" s="43"/>
      <c r="W7" s="43"/>
      <c r="X7" s="43"/>
      <c r="Y7" s="43"/>
    </row>
    <row r="8">
      <c r="A8" s="138"/>
      <c r="B8" s="49"/>
      <c r="C8" s="147" t="s">
        <v>183</v>
      </c>
      <c r="D8" s="148">
        <f>D7/D6</f>
        <v>2.239711754</v>
      </c>
      <c r="E8" s="149" t="s">
        <v>190</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191</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192</v>
      </c>
      <c r="C11" s="144" t="s">
        <v>193</v>
      </c>
      <c r="D11" s="75">
        <f>'Balance Sheet 2022'!E30</f>
        <v>4305566</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194</v>
      </c>
      <c r="D12" s="75">
        <f>'Expenses 2022'!C40</f>
        <v>3008763</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195</v>
      </c>
      <c r="D13" s="145">
        <f>D12/12</f>
        <v>250730.25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191</v>
      </c>
      <c r="D14" s="148">
        <f>D11/D13</f>
        <v>17.17210428</v>
      </c>
      <c r="E14" s="149" t="s">
        <v>190</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196</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197</v>
      </c>
      <c r="C17" s="144" t="s">
        <v>198</v>
      </c>
      <c r="D17" s="75">
        <f>sum('Balance Sheet 2022'!E13:E15)</f>
        <v>4593230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194</v>
      </c>
      <c r="D18" s="75">
        <f>'Expenses 2022'!C40</f>
        <v>3008763</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195</v>
      </c>
      <c r="D19" s="145">
        <f>D18/12</f>
        <v>250730.25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199</v>
      </c>
      <c r="D20" s="148">
        <f>D17/D19</f>
        <v>18.31940901</v>
      </c>
      <c r="E20" s="149" t="s">
        <v>190</v>
      </c>
      <c r="F20" s="43"/>
      <c r="G20" s="43"/>
      <c r="H20" s="43"/>
      <c r="I20" s="43"/>
      <c r="J20" s="43"/>
      <c r="K20" s="43"/>
      <c r="L20" s="43"/>
      <c r="M20" s="43"/>
      <c r="N20" s="43"/>
      <c r="O20" s="43"/>
      <c r="P20" s="43"/>
      <c r="Q20" s="43"/>
      <c r="R20" s="43"/>
      <c r="S20" s="43"/>
      <c r="T20" s="43"/>
      <c r="U20" s="43"/>
      <c r="V20" s="43"/>
      <c r="W20" s="43"/>
      <c r="X20" s="43"/>
      <c r="Y20" s="43"/>
    </row>
    <row r="21">
      <c r="A21" s="138"/>
      <c r="B21" s="49"/>
      <c r="C21" s="153" t="s">
        <v>200</v>
      </c>
      <c r="D21" s="154">
        <f>D20+D8</f>
        <v>20.55912076</v>
      </c>
      <c r="E21" s="155" t="s">
        <v>190</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201</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202</v>
      </c>
      <c r="C24" s="159"/>
      <c r="D24" s="160">
        <f>max('Revenues 2022'!E2:E7,'Revenues 2022'!F10:F15)</f>
        <v>3074877</v>
      </c>
      <c r="E24" s="161" t="s">
        <v>203</v>
      </c>
      <c r="F24" s="43"/>
      <c r="G24" s="43"/>
      <c r="H24" s="43"/>
      <c r="I24" s="43"/>
      <c r="J24" s="43"/>
      <c r="K24" s="43"/>
      <c r="L24" s="43"/>
      <c r="M24" s="43"/>
      <c r="N24" s="43"/>
      <c r="O24" s="43"/>
      <c r="P24" s="43"/>
      <c r="Q24" s="43"/>
      <c r="R24" s="43"/>
      <c r="S24" s="43"/>
      <c r="T24" s="43"/>
      <c r="U24" s="43"/>
      <c r="V24" s="43"/>
      <c r="W24" s="43"/>
      <c r="X24" s="43"/>
      <c r="Y24" s="43"/>
    </row>
    <row r="25">
      <c r="A25" s="138"/>
      <c r="B25" s="49"/>
      <c r="C25" s="144" t="s">
        <v>204</v>
      </c>
      <c r="D25" s="145">
        <f>'Revenues 2022'!F44</f>
        <v>3242951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201</v>
      </c>
      <c r="D26" s="162">
        <f>D24/D25</f>
        <v>0.9481725132</v>
      </c>
      <c r="E26" s="149" t="s">
        <v>205</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206</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207</v>
      </c>
      <c r="C29" s="144" t="s">
        <v>208</v>
      </c>
      <c r="D29" s="75">
        <f>SUM('Expenses 2022'!C7:C9)</f>
        <v>1431131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209</v>
      </c>
      <c r="D30" s="75">
        <f>SUM('Expenses 2022'!C10:C12)</f>
        <v>329114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210</v>
      </c>
      <c r="D31" s="75">
        <f>sum(D29:D30)</f>
        <v>1760245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185</v>
      </c>
      <c r="D32" s="75">
        <f>'Expenses 2022'!C40</f>
        <v>3008763</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211</v>
      </c>
      <c r="D33" s="162">
        <f>D31/D32</f>
        <v>0.5850394331</v>
      </c>
      <c r="E33" s="149" t="s">
        <v>212</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213</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214</v>
      </c>
      <c r="C36" s="144" t="s">
        <v>215</v>
      </c>
      <c r="D36" s="75">
        <f>SUM('Expenses 2022'!C10:C11)</f>
        <v>214820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208</v>
      </c>
      <c r="D37" s="75">
        <f>SUM('Expenses 2022'!C7:C9)</f>
        <v>1431131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213</v>
      </c>
      <c r="D38" s="162">
        <f>D36/D37</f>
        <v>0.1501050568</v>
      </c>
      <c r="E38" s="149" t="s">
        <v>216</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217</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218</v>
      </c>
      <c r="C41" s="147" t="s">
        <v>219</v>
      </c>
      <c r="D41" s="75">
        <f>'Expenses 2022'!D40</f>
        <v>2041868</v>
      </c>
      <c r="E41" s="164">
        <f t="shared" ref="E41:E44" si="1">D41/$D$44</f>
        <v>0.6786403582</v>
      </c>
      <c r="F41" s="43"/>
      <c r="G41" s="43"/>
      <c r="H41" s="43"/>
      <c r="I41" s="43"/>
      <c r="J41" s="43"/>
      <c r="K41" s="43"/>
      <c r="L41" s="43"/>
      <c r="M41" s="43"/>
      <c r="N41" s="43"/>
      <c r="O41" s="43"/>
      <c r="P41" s="43"/>
      <c r="Q41" s="43"/>
      <c r="R41" s="43"/>
      <c r="S41" s="43"/>
      <c r="T41" s="43"/>
      <c r="U41" s="43"/>
      <c r="V41" s="43"/>
      <c r="W41" s="43"/>
      <c r="X41" s="43"/>
      <c r="Y41" s="43"/>
    </row>
    <row r="42">
      <c r="A42" s="138"/>
      <c r="B42" s="49"/>
      <c r="C42" s="147" t="s">
        <v>220</v>
      </c>
      <c r="D42" s="145">
        <f>'Expenses 2022'!E40</f>
        <v>715601</v>
      </c>
      <c r="E42" s="164">
        <f t="shared" si="1"/>
        <v>0.2378389391</v>
      </c>
      <c r="F42" s="43"/>
      <c r="G42" s="43"/>
      <c r="H42" s="43"/>
      <c r="I42" s="43"/>
      <c r="J42" s="43"/>
      <c r="K42" s="43"/>
      <c r="L42" s="43"/>
      <c r="M42" s="43"/>
      <c r="N42" s="43"/>
      <c r="O42" s="43"/>
      <c r="P42" s="43"/>
      <c r="Q42" s="43"/>
      <c r="R42" s="43"/>
      <c r="S42" s="43"/>
      <c r="T42" s="43"/>
      <c r="U42" s="43"/>
      <c r="V42" s="43"/>
      <c r="W42" s="43"/>
      <c r="X42" s="43"/>
      <c r="Y42" s="43"/>
    </row>
    <row r="43">
      <c r="A43" s="138"/>
      <c r="B43" s="49"/>
      <c r="C43" s="147" t="s">
        <v>221</v>
      </c>
      <c r="D43" s="145">
        <f>'Expenses 2022'!F40</f>
        <v>251294</v>
      </c>
      <c r="E43" s="164">
        <f t="shared" si="1"/>
        <v>0.08352070269</v>
      </c>
      <c r="F43" s="43"/>
      <c r="G43" s="43"/>
      <c r="H43" s="43"/>
      <c r="I43" s="43"/>
      <c r="J43" s="43"/>
      <c r="K43" s="43"/>
      <c r="L43" s="43"/>
      <c r="M43" s="43"/>
      <c r="N43" s="43"/>
      <c r="O43" s="43"/>
      <c r="P43" s="43"/>
      <c r="Q43" s="43"/>
      <c r="R43" s="43"/>
      <c r="S43" s="43"/>
      <c r="T43" s="43"/>
      <c r="U43" s="43"/>
      <c r="V43" s="43"/>
      <c r="W43" s="43"/>
      <c r="X43" s="43"/>
      <c r="Y43" s="43"/>
    </row>
    <row r="44">
      <c r="A44" s="138"/>
      <c r="B44" s="49"/>
      <c r="C44" s="144" t="s">
        <v>185</v>
      </c>
      <c r="D44" s="145">
        <f>sum(D41:D43)</f>
        <v>3008763</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222</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223</v>
      </c>
      <c r="C47" s="144" t="s">
        <v>224</v>
      </c>
      <c r="D47" s="145">
        <f>'Revenues 2022'!F9</f>
        <v>3074877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225</v>
      </c>
      <c r="D48" s="145">
        <f>'Expenses 2022'!F40</f>
        <v>251294</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12.23617357</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1470844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262643</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5.600164482</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8739812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PREGNANCY JUSTICE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147755.0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2355019.0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2502774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3144.0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3144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144680.0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45864.0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45864.0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1322557.0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1105891.0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216666</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216666</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78610.0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-78610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1408.0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1408</v>
      </c>
      <c r="G38" s="43"/>
      <c r="H38" s="43"/>
      <c r="I38" s="43"/>
      <c r="J38" s="43"/>
      <c r="K38" s="43"/>
      <c r="L38" s="43"/>
      <c r="M38" s="43"/>
      <c r="N38" s="43"/>
      <c r="O38" s="43"/>
      <c r="P38" s="43"/>
      <c r="Q38" s="43"/>
      <c r="R38" s="43"/>
      <c r="S38" s="43"/>
      <c r="T38" s="43"/>
      <c r="U38" s="43"/>
      <c r="V38" s="43"/>
      <c r="W38" s="43"/>
      <c r="X38" s="43"/>
      <c r="Y38" s="43"/>
      <c r="Z38" s="43"/>
    </row>
    <row r="39">
      <c r="A39" s="49"/>
      <c r="B39" s="45" t="s">
        <v>96</v>
      </c>
      <c r="C39" s="83" t="s">
        <v>97</v>
      </c>
      <c r="D39" s="74"/>
      <c r="E39" s="48">
        <v>19345.0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98</v>
      </c>
      <c r="D40" s="74"/>
      <c r="E40" s="48">
        <v>3113.0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22458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2812520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PREGNANCY JUSTICE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706</v>
      </c>
      <c r="D4" s="99">
        <v>706.0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493934</v>
      </c>
      <c r="D7" s="99">
        <v>341208.0</v>
      </c>
      <c r="E7" s="99">
        <v>72005.0</v>
      </c>
      <c r="F7" s="99">
        <v>80721.0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1020811</v>
      </c>
      <c r="D9" s="99">
        <v>772654.0</v>
      </c>
      <c r="E9" s="99">
        <v>142472.0</v>
      </c>
      <c r="F9" s="99">
        <v>105685.0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45176</v>
      </c>
      <c r="D10" s="99">
        <v>33094.0</v>
      </c>
      <c r="E10" s="99">
        <v>6683.0</v>
      </c>
      <c r="F10" s="99">
        <v>5399.0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291259</v>
      </c>
      <c r="D11" s="99">
        <v>218804.0</v>
      </c>
      <c r="E11" s="99">
        <v>39868.0</v>
      </c>
      <c r="F11" s="99">
        <v>32587.0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141657</v>
      </c>
      <c r="D12" s="99">
        <v>104512.0</v>
      </c>
      <c r="E12" s="99">
        <v>19974.0</v>
      </c>
      <c r="F12" s="99">
        <v>17171.0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96244</v>
      </c>
      <c r="D15" s="99">
        <v>52436.0</v>
      </c>
      <c r="E15" s="99">
        <v>43808.0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46700</v>
      </c>
      <c r="D16" s="99">
        <v>0.0</v>
      </c>
      <c r="E16" s="99">
        <v>46700.0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14410</v>
      </c>
      <c r="D17" s="99">
        <v>14410.0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120000</v>
      </c>
      <c r="D18" s="99">
        <v>0.0</v>
      </c>
      <c r="E18" s="99">
        <v>0.0</v>
      </c>
      <c r="F18" s="99">
        <v>120000.0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28120</v>
      </c>
      <c r="D19" s="99">
        <v>0.0</v>
      </c>
      <c r="E19" s="99">
        <v>28120.0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552625</v>
      </c>
      <c r="D20" s="99">
        <v>471324.0</v>
      </c>
      <c r="E20" s="99">
        <v>24125.0</v>
      </c>
      <c r="F20" s="99">
        <v>57176.0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8702</v>
      </c>
      <c r="D21" s="99">
        <v>3412.0</v>
      </c>
      <c r="E21" s="99">
        <v>5255.0</v>
      </c>
      <c r="F21" s="99">
        <v>35.0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31445</v>
      </c>
      <c r="D22" s="99">
        <v>16088.0</v>
      </c>
      <c r="E22" s="99">
        <v>13299.0</v>
      </c>
      <c r="F22" s="99">
        <v>2058.0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116284</v>
      </c>
      <c r="D23" s="99">
        <v>102861.0</v>
      </c>
      <c r="E23" s="99">
        <v>9835.0</v>
      </c>
      <c r="F23" s="99">
        <v>3588.0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240596</v>
      </c>
      <c r="D25" s="99">
        <v>216536.0</v>
      </c>
      <c r="E25" s="99">
        <v>12030.0</v>
      </c>
      <c r="F25" s="99">
        <v>12030.0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41937</v>
      </c>
      <c r="D26" s="99">
        <v>33296.0</v>
      </c>
      <c r="E26" s="99">
        <v>5198.0</v>
      </c>
      <c r="F26" s="99">
        <v>3443.0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11242</v>
      </c>
      <c r="D28" s="99">
        <v>8215.0</v>
      </c>
      <c r="E28" s="99">
        <v>2160.0</v>
      </c>
      <c r="F28" s="99">
        <v>867.0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83487</v>
      </c>
      <c r="D31" s="99">
        <v>75138.0</v>
      </c>
      <c r="E31" s="99">
        <v>4175.0</v>
      </c>
      <c r="F31" s="99">
        <v>4174.0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33063</v>
      </c>
      <c r="D32" s="99">
        <v>29757.0</v>
      </c>
      <c r="E32" s="99">
        <v>1653.0</v>
      </c>
      <c r="F32" s="99">
        <v>1653.0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46" t="s">
        <v>136</v>
      </c>
      <c r="C34" s="98">
        <f t="shared" si="1"/>
        <v>41446</v>
      </c>
      <c r="D34" s="99">
        <v>22118.0</v>
      </c>
      <c r="E34" s="99">
        <v>13104.0</v>
      </c>
      <c r="F34" s="99">
        <v>6224.0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16010</v>
      </c>
      <c r="D35" s="99">
        <v>7259.0</v>
      </c>
      <c r="E35" s="99">
        <v>7976.0</v>
      </c>
      <c r="F35" s="99">
        <v>775.0</v>
      </c>
      <c r="G35" s="43"/>
      <c r="H35" s="43"/>
      <c r="I35" s="43"/>
      <c r="J35" s="43"/>
      <c r="K35" s="43"/>
      <c r="L35" s="43"/>
      <c r="M35" s="43"/>
      <c r="N35" s="43"/>
      <c r="O35" s="43"/>
      <c r="P35" s="43"/>
      <c r="Q35" s="43"/>
      <c r="R35" s="43"/>
      <c r="S35" s="43"/>
      <c r="T35" s="43"/>
      <c r="U35" s="43"/>
      <c r="V35" s="43"/>
      <c r="W35" s="43"/>
      <c r="X35" s="43"/>
      <c r="Y35" s="43"/>
      <c r="Z35" s="43"/>
    </row>
    <row r="36">
      <c r="A36" s="45" t="s">
        <v>50</v>
      </c>
      <c r="B36" s="102" t="s">
        <v>241</v>
      </c>
      <c r="C36" s="98">
        <f t="shared" si="1"/>
        <v>8844</v>
      </c>
      <c r="D36" s="99">
        <v>6525.0</v>
      </c>
      <c r="E36" s="99">
        <v>1247.0</v>
      </c>
      <c r="F36" s="99">
        <v>1072.0</v>
      </c>
      <c r="G36" s="43"/>
      <c r="H36" s="43"/>
      <c r="I36" s="43"/>
      <c r="J36" s="43"/>
      <c r="K36" s="43"/>
      <c r="L36" s="43"/>
      <c r="M36" s="43"/>
      <c r="N36" s="43"/>
      <c r="O36" s="43"/>
      <c r="P36" s="43"/>
      <c r="Q36" s="43"/>
      <c r="R36" s="43"/>
      <c r="S36" s="43"/>
      <c r="T36" s="43"/>
      <c r="U36" s="43"/>
      <c r="V36" s="43"/>
      <c r="W36" s="43"/>
      <c r="X36" s="43"/>
      <c r="Y36" s="43"/>
      <c r="Z36" s="43"/>
    </row>
    <row r="37">
      <c r="A37" s="45" t="s">
        <v>52</v>
      </c>
      <c r="B37" s="102" t="s">
        <v>242</v>
      </c>
      <c r="C37" s="98">
        <f t="shared" si="1"/>
        <v>3814</v>
      </c>
      <c r="D37" s="99">
        <v>1729.0</v>
      </c>
      <c r="E37" s="99">
        <v>1900.0</v>
      </c>
      <c r="F37" s="99">
        <v>185.0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3">
        <f t="shared" ref="C40:F40" si="2">sum(C3:C39)</f>
        <v>3488512</v>
      </c>
      <c r="D40" s="103">
        <f t="shared" si="2"/>
        <v>2532082</v>
      </c>
      <c r="E40" s="103">
        <f t="shared" si="2"/>
        <v>501587</v>
      </c>
      <c r="F40" s="103">
        <f t="shared" si="2"/>
        <v>454843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PREGNANCY JUSTICE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142</v>
      </c>
      <c r="B2" s="45">
        <v>1.0</v>
      </c>
      <c r="C2" s="46" t="s">
        <v>143</v>
      </c>
      <c r="D2" s="110"/>
      <c r="E2" s="111">
        <v>17148.0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2"/>
      <c r="E3" s="111">
        <v>648480.0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0"/>
      <c r="E4" s="111">
        <v>828957.0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0"/>
      <c r="E10" s="111">
        <v>44891.0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1">
        <v>719723.0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1">
        <v>269731.0</v>
      </c>
      <c r="E12" s="108">
        <f>D11-D12</f>
        <v>449992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2"/>
      <c r="E13" s="111">
        <v>4414650.0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2"/>
      <c r="E17" s="111">
        <v>1901219.0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3"/>
      <c r="E18" s="114">
        <f>sum(E2:E17)</f>
        <v>8305337</v>
      </c>
      <c r="F18" s="43"/>
      <c r="G18" s="43"/>
      <c r="H18" s="43"/>
      <c r="I18" s="43"/>
      <c r="J18" s="43"/>
      <c r="K18" s="43"/>
      <c r="L18" s="43"/>
      <c r="M18" s="43"/>
      <c r="N18" s="43"/>
      <c r="O18" s="43"/>
      <c r="P18" s="43"/>
      <c r="Q18" s="43"/>
      <c r="R18" s="43"/>
      <c r="S18" s="43"/>
      <c r="T18" s="43"/>
      <c r="U18" s="43"/>
      <c r="V18" s="43"/>
      <c r="W18" s="43"/>
      <c r="X18" s="43"/>
      <c r="Y18" s="43"/>
      <c r="Z18" s="43"/>
    </row>
    <row r="19">
      <c r="A19" s="44" t="s">
        <v>162</v>
      </c>
      <c r="B19" s="115">
        <v>17.0</v>
      </c>
      <c r="C19" s="116" t="s">
        <v>163</v>
      </c>
      <c r="D19" s="117"/>
      <c r="E19" s="111">
        <v>297148.0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164</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165</v>
      </c>
      <c r="D21" s="117"/>
      <c r="E21" s="111">
        <v>40833.0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166</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167</v>
      </c>
      <c r="D23" s="117"/>
      <c r="E23" s="118">
        <v>3822.0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168</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169</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170</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171</v>
      </c>
      <c r="D27" s="117"/>
      <c r="E27" s="118">
        <v>1802758.0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172</v>
      </c>
      <c r="D28" s="125"/>
      <c r="E28" s="126">
        <f>sum(E19:E27)</f>
        <v>2144561</v>
      </c>
      <c r="F28" s="43"/>
      <c r="G28" s="43"/>
      <c r="H28" s="43"/>
      <c r="I28" s="43"/>
      <c r="J28" s="43"/>
      <c r="K28" s="43"/>
      <c r="L28" s="43"/>
      <c r="M28" s="43"/>
      <c r="N28" s="43"/>
      <c r="O28" s="43"/>
      <c r="P28" s="43"/>
      <c r="Q28" s="43"/>
      <c r="R28" s="43"/>
      <c r="S28" s="43"/>
      <c r="T28" s="43"/>
      <c r="U28" s="43"/>
      <c r="V28" s="43"/>
      <c r="W28" s="43"/>
      <c r="X28" s="43"/>
      <c r="Y28" s="43"/>
      <c r="Z28" s="43"/>
    </row>
    <row r="29">
      <c r="A29" s="65" t="s">
        <v>173</v>
      </c>
      <c r="B29" s="127"/>
      <c r="C29" s="128" t="s">
        <v>174</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175</v>
      </c>
      <c r="D30" s="117"/>
      <c r="E30" s="111">
        <v>4319033.0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176</v>
      </c>
      <c r="D31" s="117"/>
      <c r="E31" s="111">
        <v>1841743.0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177</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178</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179</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180</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181</v>
      </c>
      <c r="D36" s="131"/>
      <c r="E36" s="126">
        <f>sum(E30:E35)</f>
        <v>6160776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182</v>
      </c>
      <c r="D37" s="135"/>
      <c r="E37" s="136">
        <f>E36+E28</f>
        <v>8305337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