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<sst xmlns="http://schemas.openxmlformats.org/spreadsheetml/2006/main" count="867" uniqueCount="248">
  <si>
    <t>YOUTH COLLABORATORY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</si>
  <si>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</si>
  <si>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</si>
  <si>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</si>
  <si>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</si>
  <si>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</si>
  <si>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</si>
  <si>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</si>
  <si>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</si>
  <si>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</si>
  <si>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</si>
  <si>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</si>
  <si>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</si>
  <si>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</si>
  <si>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</si>
  <si>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</si>
  <si>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</si>
  <si>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</si>
  <si>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</si>
  <si>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</si>
  <si>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</si>
  <si>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</si>
  <si>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</si>
  <si>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</si>
  <si>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</si>
  <si>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</si>
  <si>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</si>
  <si>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</si>
  <si>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</si>
  <si>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</si>
  <si>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</si>
  <si>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</si>
  <si>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</si>
  <si>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</si>
  <si>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</si>
  <si>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</si>
  <si>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</si>
  <si>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</si>
  <si>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</si>
  <si>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</si>
  <si>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</si>
  <si>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</si>
  <si>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</si>
  <si>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</si>
  <si>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</si>
  <si>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</si>
  <si>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</si>
  <si>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</si>
  <si>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</si>
  <si>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</si>
  <si>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</si>
  <si>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</si>
  <si>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</si>
  <si>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</si>
  <si>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</si>
  <si>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</si>
  <si>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</si>
  <si>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</si>
  <si>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</si>
  <si>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</si>
  <si>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</si>
  <si>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</si>
  <si>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</si>
  <si>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</si>
  <si>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</si>
  <si>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</si>
  <si>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</si>
  <si>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</si>
  <si>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</si>
  <si>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</si>
  <si>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</si>
  <si>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</si>
  <si>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</si>
  <si>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</si>
  <si>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</si>
  <si>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</si>
  <si>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</si>
  <si>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</si>
  <si>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</si>
  <si>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</si>
  <si>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</si>
  <si>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</si>
  <si>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</si>
  <si>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</si>
  <si>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</si>
  <si>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</si>
  <si>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</si>
  <si>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</si>
  <si>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</si>
  <si>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</si>
  <si>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</si>
  <si>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</si>
  <si>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</si>
  <si>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</si>
  <si>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</si>
  <si>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</si>
  <si>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</si>
  <si>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</si>
  <si>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</si>
  <si>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</si>
  <si>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</si>
  <si>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</si>
  <si>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</si>
  <si>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</si>
  <si>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</si>
  <si>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</si>
  <si>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</si>
  <si>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</si>
  <si>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</si>
  <si>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</si>
  <si>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</si>
  <si>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</si>
  <si>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</si>
  <si>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</si>
  <si>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</si>
  <si>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</si>
  <si>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</si>
  <si>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</si>
  <si>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</si>
  <si>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</si>
  <si>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</si>
  <si>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</si>
  <si>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</si>
  <si>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</si>
  <si>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</si>
  <si>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</si>
  <si>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</si>
  <si>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</si>
  <si>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</si>
  <si>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</si>
  <si>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</si>
  <si>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</si>
  <si>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</si>
  <si>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</si>
  <si>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Publications</t>
  </si>
  <si>
    <t>Staff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</si>
  <si>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</si>
  <si>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</si>
  <si>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</si>
  <si>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</si>
  <si>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</si>
  <si>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</si>
  <si>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</si>
  <si>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</si>
  <si>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</si>
  <si>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</si>
  <si>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</si>
  <si>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</si>
  <si>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</si>
  <si>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</si>
  <si>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</si>
  <si>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</si>
  <si>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</si>
  <si>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</si>
  <si>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</si>
  <si>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</si>
  <si>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</si>
  <si>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</si>
  <si>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</si>
  <si>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</si>
  <si>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</si>
  <si>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</si>
  <si>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</si>
  <si>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</si>
  <si>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</si>
  <si>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</si>
  <si>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</si>
  <si>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</si>
  <si>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</si>
  <si>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</si>
  <si>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</si>
  <si>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</si>
  <si>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</si>
  <si>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</si>
  <si>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</si>
  <si>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</si>
  <si>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</si>
  <si>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</si>
  <si>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</si>
  <si>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</si>
  <si>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</si>
  <si>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</si>
  <si>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</si>
  <si>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</si>
  <si>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</si>
  <si>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</si>
  <si>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</si>
  <si>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</si>
  <si>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</si>
  <si>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</si>
  <si>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</si>
  <si>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</si>
  <si>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</si>
  <si>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</si>
  <si>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</si>
  <si>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</si>
  <si>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</si>
  <si>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</si>
  <si>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</si>
  <si>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</si>
  <si>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</si>
  <si>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</si>
  <si>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</si>
  <si>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</si>
  <si>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</si>
  <si>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</si>
  <si>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</si>
  <si>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</si>
  <si>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</si>
  <si>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</si>
  <si>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</si>
  <si>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</si>
  <si>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</si>
  <si>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</si>
  <si>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</si>
  <si>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</si>
  <si>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</si>
  <si>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</si>
  <si>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</si>
  <si>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</si>
  <si>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</si>
  <si>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</si>
  <si>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</si>
  <si>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</si>
  <si>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</si>
  <si>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</si>
  <si>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</si>
  <si>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</si>
  <si>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</si>
  <si>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</si>
  <si>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</si>
  <si>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</si>
  <si>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</si>
  <si>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</si>
  <si>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</si>
  <si>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</si>
  <si>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Workshops, Conf, Consu</t>
  </si>
  <si>
    <t>Membership Dues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</si>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</sst>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YOUTH COLLABORATORY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5386579</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3684</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5382895</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448574.5833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432641</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0.9644795226</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468126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5386579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448881.5833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1.042871923</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5386579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448881.5833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0.9644795226</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5012648</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5487527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0.9134621114</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2373334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369951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2743285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5386579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0.5092814939</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178963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2373334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0.07540573725</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239</v>
      </c>
      <c r="D41" s="75">
        <f>'Expenses 2022'!D40</f>
        <v>4582143</v>
      </c>
      <c r="E41" s="165">
        <f t="shared" ref="E41:E44" si="1">D41/$D$44</f>
        <v>0.8506592032</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804436</v>
      </c>
      <c r="E42" s="165">
        <f t="shared" si="1"/>
        <v>0.1493407968</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5386579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5221578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t="str">
        <f>if(D48=0, "$0",D47/D48)</f>
        <v>$0</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1152332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580737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1.984257934</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1152639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YOUTH COLLABORATORY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20805.0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4150674.0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80000.0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4251479</v>
      </c>
      <c r="G9" s="58"/>
      <c r="H9" s="58"/>
      <c r="I9" s="58"/>
      <c r="J9" s="58"/>
      <c r="K9" s="58"/>
      <c r="L9" s="58"/>
      <c r="M9" s="58"/>
      <c r="N9" s="58"/>
      <c r="O9" s="58"/>
      <c r="P9" s="58"/>
      <c r="Q9" s="58"/>
      <c r="R9" s="58"/>
      <c r="S9" s="58"/>
      <c r="T9" s="58"/>
      <c r="U9" s="58"/>
      <c r="V9" s="58"/>
      <c r="W9" s="58"/>
      <c r="X9" s="58"/>
      <c r="Y9" s="58"/>
      <c r="Z9" s="58"/>
    </row>
    <row r="10">
      <c r="A10" s="44" t="s">
        <v>62</v>
      </c>
      <c r="B10" s="59" t="s">
        <v>63</v>
      </c>
      <c r="C10" s="60" t="s">
        <v>236</v>
      </c>
      <c r="D10" s="15"/>
      <c r="E10" s="15"/>
      <c r="F10" s="48">
        <v>369709.0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237</v>
      </c>
      <c r="D11" s="61"/>
      <c r="E11" s="61"/>
      <c r="F11" s="62">
        <v>36547.0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406256</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1107.0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1107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4658842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YOUTH COLLABORATORY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333930</v>
      </c>
      <c r="D3" s="99">
        <v>333930.0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242508</v>
      </c>
      <c r="D7" s="99">
        <v>221221.0</v>
      </c>
      <c r="E7" s="99">
        <v>21287.0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2240350</v>
      </c>
      <c r="D9" s="99">
        <v>1821881.0</v>
      </c>
      <c r="E9" s="99">
        <v>418469.0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43104</v>
      </c>
      <c r="D10" s="99">
        <v>34993.0</v>
      </c>
      <c r="E10" s="99">
        <v>8111.0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162062</v>
      </c>
      <c r="D11" s="99">
        <v>127257.0</v>
      </c>
      <c r="E11" s="99">
        <v>34805.0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197841</v>
      </c>
      <c r="D12" s="99">
        <v>160580.0</v>
      </c>
      <c r="E12" s="99">
        <v>37261.0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928</v>
      </c>
      <c r="D15" s="99">
        <v>0.0</v>
      </c>
      <c r="E15" s="99">
        <v>928.0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70025</v>
      </c>
      <c r="D16" s="99">
        <v>0.0</v>
      </c>
      <c r="E16" s="99">
        <v>70025.0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627415</v>
      </c>
      <c r="D20" s="99">
        <v>598635.0</v>
      </c>
      <c r="E20" s="99">
        <v>28780.0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38114</v>
      </c>
      <c r="D22" s="99">
        <v>27450.0</v>
      </c>
      <c r="E22" s="99">
        <v>10664.0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122762</v>
      </c>
      <c r="D23" s="99">
        <v>87686.0</v>
      </c>
      <c r="E23" s="99">
        <v>35076.0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15252</v>
      </c>
      <c r="D25" s="99">
        <v>11638.0</v>
      </c>
      <c r="E25" s="99">
        <v>3614.0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214816</v>
      </c>
      <c r="D26" s="99">
        <v>206558.0</v>
      </c>
      <c r="E26" s="99">
        <v>8258.0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323249</v>
      </c>
      <c r="D28" s="99">
        <v>320100.0</v>
      </c>
      <c r="E28" s="99">
        <v>3149.0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307</v>
      </c>
      <c r="D31" s="99">
        <v>0.0</v>
      </c>
      <c r="E31" s="99">
        <v>307.0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7466</v>
      </c>
      <c r="D34" s="99">
        <v>2245.0</v>
      </c>
      <c r="E34" s="99">
        <v>5221.0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5648</v>
      </c>
      <c r="D35" s="99">
        <v>210.0</v>
      </c>
      <c r="E35" s="99">
        <v>5438.0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7465</v>
      </c>
      <c r="D38" s="99">
        <v>5606.0</v>
      </c>
      <c r="E38" s="99">
        <v>1859.0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4653242</v>
      </c>
      <c r="D40" s="104">
        <f t="shared" si="2"/>
        <v>3959990</v>
      </c>
      <c r="E40" s="104">
        <f t="shared" si="2"/>
        <v>693252</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YOUTH COLLABORATORY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72558.0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627586.0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54998.0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161488.0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18421.0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18421.0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916630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319128.0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20000.0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339128</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576301.0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1201.0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577502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916630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YOUTH COLLABORATORY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4653242</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307</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4652935</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387744.5833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72558</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0.1871283394</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576301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4653242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387770.1667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1.486192207</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4653242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387770.1667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0.1871283394</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4150674</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4658842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0.8909239678</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2482858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403007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2885865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4653242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0.6201837343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205166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2482858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0.08263299794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241</v>
      </c>
      <c r="D41" s="75">
        <f>'Expenses 2023'!D40</f>
        <v>3959990</v>
      </c>
      <c r="E41" s="165">
        <f t="shared" ref="E41:E44" si="1">D41/$D$44</f>
        <v>0.8510174197</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693252</v>
      </c>
      <c r="E42" s="165">
        <f t="shared" si="1"/>
        <v>0.1489825803</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4653242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4251479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t="str">
        <f>if(D48=0, "$0",D47/D48)</f>
        <v>$0</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916630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339128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2.702902739</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916630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YOUTH COLLABORATORY</v>
      </c>
      <c r="B1" s="2" t="s">
        <v>242</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9"/>
      <c r="B5" s="49"/>
      <c r="C5" s="148" t="s">
        <v>179</v>
      </c>
      <c r="D5" s="177">
        <f>'Ratios 2021'!D8</f>
        <v>0.4446630981</v>
      </c>
      <c r="E5" s="177">
        <f>'Ratios 2022'!D8</f>
        <v>0.9644795226</v>
      </c>
      <c r="F5" s="177">
        <f>'Ratios 2023'!D8</f>
        <v>0.1871283394</v>
      </c>
      <c r="G5" s="177">
        <f>average(D5:F5)</f>
        <v>0.5320903201</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9"/>
      <c r="B10" s="49"/>
      <c r="C10" s="148" t="s">
        <v>187</v>
      </c>
      <c r="D10" s="149">
        <f>'Ratios 2021'!D14</f>
        <v>0.9123246253</v>
      </c>
      <c r="E10" s="149">
        <f>'Ratios 2022'!D14</f>
        <v>1.042871923</v>
      </c>
      <c r="F10" s="149">
        <f>'Ratios 2023'!D14</f>
        <v>1.486192207</v>
      </c>
      <c r="G10" s="177">
        <f>average(D10:F10)</f>
        <v>1.147129585</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0</v>
      </c>
      <c r="E15" s="180">
        <f>'Ratios 2022'!D20</f>
        <v>0</v>
      </c>
      <c r="F15" s="180">
        <f>'Ratios 2023'!D20</f>
        <v>0</v>
      </c>
      <c r="G15" s="177">
        <f>average(D15:F15)</f>
        <v>0</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0.8870090908</v>
      </c>
      <c r="E20" s="163">
        <f>'Ratios 2022'!D26</f>
        <v>0.9134621114</v>
      </c>
      <c r="F20" s="163">
        <f>'Ratios 2023'!D26</f>
        <v>0.8909239678</v>
      </c>
      <c r="G20" s="181">
        <f>average(D20:F20)</f>
        <v>0.8971317233</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0.4164014037</v>
      </c>
      <c r="E25" s="163">
        <f>'Ratios 2022'!D33</f>
        <v>0.5092814939</v>
      </c>
      <c r="F25" s="163">
        <f>'Ratios 2023'!D33</f>
        <v>0.6201837343</v>
      </c>
      <c r="G25" s="181">
        <f>average(D25:F25)</f>
        <v>0.5152888773</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0.06205276199</v>
      </c>
      <c r="E30" s="163">
        <f>'Ratios 2022'!D38</f>
        <v>0.07540573725</v>
      </c>
      <c r="F30" s="163">
        <f>'Ratios 2023'!D38</f>
        <v>0.08263299794</v>
      </c>
      <c r="G30" s="181">
        <f>average(D30:F30)</f>
        <v>0.07336383239</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9"/>
      <c r="B35" s="49"/>
      <c r="C35" s="148" t="s">
        <v>247</v>
      </c>
      <c r="D35" s="163">
        <f>'Ratios 2021'!E41</f>
        <v>0.8767195502</v>
      </c>
      <c r="E35" s="163">
        <f>'Ratios 2022'!E41</f>
        <v>0.8506592032</v>
      </c>
      <c r="F35" s="163">
        <f>'Ratios 2023'!E41</f>
        <v>0.8510174197</v>
      </c>
      <c r="G35" s="181">
        <f t="shared" ref="G35:G37" si="1">average(D35:F35)</f>
        <v>0.859465391</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0.1232804498</v>
      </c>
      <c r="E36" s="163">
        <f>'Ratios 2022'!E42</f>
        <v>0.1493407968</v>
      </c>
      <c r="F36" s="163">
        <f>'Ratios 2023'!E42</f>
        <v>0.1489825803</v>
      </c>
      <c r="G36" s="181">
        <f t="shared" si="1"/>
        <v>0.140534609</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9"/>
      <c r="B42" s="49"/>
      <c r="C42" s="148" t="s">
        <v>222</v>
      </c>
      <c r="D42" s="166" t="str">
        <f>'Ratios 2021'!D49</f>
        <v>$0</v>
      </c>
      <c r="E42" s="166" t="str">
        <f>'Ratios 2022'!D49</f>
        <v>$0</v>
      </c>
      <c r="F42" s="166" t="str">
        <f>'Ratios 2023'!D49</f>
        <v>$0</v>
      </c>
      <c r="G42" s="183" t="str">
        <f>IF(SUM(D42:F42)=0,"$0",AVERAGE(D42:F42))</f>
        <v>$0</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1.863616874</v>
      </c>
      <c r="E47" s="149">
        <f>'Ratios 2022'!D54</f>
        <v>1.984257934</v>
      </c>
      <c r="F47" s="149">
        <f>'Ratios 2023'!D54</f>
        <v>2.702902739</v>
      </c>
      <c r="G47" s="177">
        <f>average(D47:F47)</f>
        <v>2.183592516</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0.05316647546</v>
      </c>
      <c r="E52" s="184">
        <f>'Ratios 2022'!D59</f>
        <v>0</v>
      </c>
      <c r="F52" s="184">
        <f>'Ratios 2023'!D59</f>
        <v>0</v>
      </c>
      <c r="G52" s="185">
        <f>average(D52:F52)</f>
        <v>0.01772215849</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YOUTH COLLABORATORY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YOUTH COLLABORATORY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27075.0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4845257.0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125800.0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4998132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411997.0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49339.0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461336</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2998.0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2998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5462466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YOUTH COLLABORATORY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1928173</v>
      </c>
      <c r="D3" s="99">
        <v>1928173.0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173385</v>
      </c>
      <c r="D7" s="99">
        <v>163951.0</v>
      </c>
      <c r="E7" s="99">
        <v>9434.0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1728287</v>
      </c>
      <c r="D9" s="99">
        <v>1473895.0</v>
      </c>
      <c r="E9" s="99">
        <v>254392.0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36583</v>
      </c>
      <c r="D10" s="99">
        <v>23273.0</v>
      </c>
      <c r="E10" s="99">
        <v>13310.0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81421</v>
      </c>
      <c r="D11" s="99">
        <v>81421.0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147782</v>
      </c>
      <c r="D12" s="99">
        <v>127578.0</v>
      </c>
      <c r="E12" s="99">
        <v>20204.0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4316</v>
      </c>
      <c r="D15" s="99">
        <v>2655.0</v>
      </c>
      <c r="E15" s="99">
        <v>1661.0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14717</v>
      </c>
      <c r="D16" s="99">
        <v>0.0</v>
      </c>
      <c r="E16" s="99">
        <v>14717.0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876620</v>
      </c>
      <c r="D20" s="99">
        <v>590824.0</v>
      </c>
      <c r="E20" s="99">
        <v>285796.0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57161</v>
      </c>
      <c r="D22" s="99">
        <v>40630.0</v>
      </c>
      <c r="E22" s="99">
        <v>16531.0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13161</v>
      </c>
      <c r="D25" s="99">
        <v>11810.0</v>
      </c>
      <c r="E25" s="99">
        <v>1351.0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8665</v>
      </c>
      <c r="D26" s="99">
        <v>7081.0</v>
      </c>
      <c r="E26" s="99">
        <v>1584.0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105123</v>
      </c>
      <c r="D28" s="99">
        <v>105123.0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3684</v>
      </c>
      <c r="D31" s="99">
        <v>0.0</v>
      </c>
      <c r="E31" s="99">
        <v>3684.0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7606</v>
      </c>
      <c r="D34" s="99">
        <v>1460.0</v>
      </c>
      <c r="E34" s="99">
        <v>6146.0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3648</v>
      </c>
      <c r="D35" s="99">
        <v>1390.0</v>
      </c>
      <c r="E35" s="99">
        <v>2258.0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14881</v>
      </c>
      <c r="D38" s="99">
        <v>4248.0</v>
      </c>
      <c r="E38" s="99">
        <v>10633.0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5205213</v>
      </c>
      <c r="D40" s="104">
        <f t="shared" si="2"/>
        <v>4563512</v>
      </c>
      <c r="E40" s="104">
        <f t="shared" si="2"/>
        <v>641701</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YOUTH COLLABORATORY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192744.0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617410.0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65507.0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263117.0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18421.0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14430.0</v>
      </c>
      <c r="E12" s="109">
        <f>D11-D12</f>
        <v>3991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1142769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388222.0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222836.0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60757.0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671815</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395737.0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75217.0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470954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1142769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YOUTH COLLABORATORY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5205213</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3684</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5201529</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433460.75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192744</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0.4446630981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395737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5205213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433767.75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0.9123246253</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5205213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433767.75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0.4446630981</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4845257</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5462466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0.8870090908</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1901672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265786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2167458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5205213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0.4164014037</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118004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1901672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0.06205276199</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4563512</v>
      </c>
      <c r="E41" s="165">
        <f t="shared" ref="E41:E44" si="1">D41/$D$44</f>
        <v>0.8767195502</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641701</v>
      </c>
      <c r="E42" s="165">
        <f t="shared" si="1"/>
        <v>0.1232804498</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5205213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4998132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t="str">
        <f>if(D48=0, "$0",D47/D48)</f>
        <v>$0</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1138778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611058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1.863616874</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60757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1142769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0.05316647546</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YOUTH COLLABORATORY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23425.0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5012648.0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185505.0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5221578</v>
      </c>
      <c r="G9" s="58"/>
      <c r="H9" s="58"/>
      <c r="I9" s="58"/>
      <c r="J9" s="58"/>
      <c r="K9" s="58"/>
      <c r="L9" s="58"/>
      <c r="M9" s="58"/>
      <c r="N9" s="58"/>
      <c r="O9" s="58"/>
      <c r="P9" s="58"/>
      <c r="Q9" s="58"/>
      <c r="R9" s="58"/>
      <c r="S9" s="58"/>
      <c r="T9" s="58"/>
      <c r="U9" s="58"/>
      <c r="V9" s="58"/>
      <c r="W9" s="58"/>
      <c r="X9" s="58"/>
      <c r="Y9" s="58"/>
      <c r="Z9" s="58"/>
    </row>
    <row r="10">
      <c r="A10" s="44" t="s">
        <v>62</v>
      </c>
      <c r="B10" s="59" t="s">
        <v>63</v>
      </c>
      <c r="C10" s="60" t="s">
        <v>236</v>
      </c>
      <c r="D10" s="15"/>
      <c r="E10" s="15"/>
      <c r="F10" s="48">
        <v>225064.0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237</v>
      </c>
      <c r="D11" s="61"/>
      <c r="E11" s="61"/>
      <c r="F11" s="62">
        <v>38446.0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263510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2439.0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2439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5487527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YOUTH COLLABORATORY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1078263</v>
      </c>
      <c r="D3" s="99">
        <v>1078263.0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180043</v>
      </c>
      <c r="D7" s="99">
        <v>179243.0</v>
      </c>
      <c r="E7" s="99">
        <v>800.0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2193291</v>
      </c>
      <c r="D9" s="99">
        <v>1695418.0</v>
      </c>
      <c r="E9" s="99">
        <v>497873.0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41961</v>
      </c>
      <c r="D10" s="99">
        <v>6881.0</v>
      </c>
      <c r="E10" s="99">
        <v>35080.0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137002</v>
      </c>
      <c r="D11" s="99">
        <v>133132.0</v>
      </c>
      <c r="E11" s="99">
        <v>3870.0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190988</v>
      </c>
      <c r="D12" s="99">
        <v>151360.0</v>
      </c>
      <c r="E12" s="99">
        <v>39628.0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6941</v>
      </c>
      <c r="D15" s="99">
        <v>0.0</v>
      </c>
      <c r="E15" s="99">
        <v>6941.0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20637</v>
      </c>
      <c r="D16" s="99">
        <v>0.0</v>
      </c>
      <c r="E16" s="99">
        <v>20637.0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635987</v>
      </c>
      <c r="D20" s="99">
        <v>567228.0</v>
      </c>
      <c r="E20" s="99">
        <v>68759.0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45725</v>
      </c>
      <c r="D22" s="99">
        <v>22480.0</v>
      </c>
      <c r="E22" s="99">
        <v>23245.0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124441</v>
      </c>
      <c r="D23" s="99">
        <v>94754.0</v>
      </c>
      <c r="E23" s="99">
        <v>29687.0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14467</v>
      </c>
      <c r="D25" s="99">
        <v>0.0</v>
      </c>
      <c r="E25" s="99">
        <v>14467.0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163009</v>
      </c>
      <c r="D26" s="99">
        <v>150221.0</v>
      </c>
      <c r="E26" s="99">
        <v>12788.0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486643</v>
      </c>
      <c r="D28" s="99">
        <v>484376.0</v>
      </c>
      <c r="E28" s="99">
        <v>2267.0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3684</v>
      </c>
      <c r="D31" s="99">
        <v>0.0</v>
      </c>
      <c r="E31" s="99">
        <v>3684.0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41067</v>
      </c>
      <c r="D34" s="99">
        <v>7185.0</v>
      </c>
      <c r="E34" s="99">
        <v>33882.0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6544</v>
      </c>
      <c r="D35" s="99">
        <v>900.0</v>
      </c>
      <c r="E35" s="99">
        <v>5644.0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15886</v>
      </c>
      <c r="D38" s="99">
        <v>10702.0</v>
      </c>
      <c r="E38" s="99">
        <v>5184.0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5386579</v>
      </c>
      <c r="D40" s="104">
        <f t="shared" si="2"/>
        <v>4582143</v>
      </c>
      <c r="E40" s="104">
        <f t="shared" si="2"/>
        <v>804436</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YOUTH COLLABORATORY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432641.0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551452.0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9586.0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158653.0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18421.0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18114.0</v>
      </c>
      <c r="E12" s="109">
        <f>D11-D12</f>
        <v>307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1152639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426798.0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153939.0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580737</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468126.0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103776.0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571902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1152639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