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<sst xmlns="http://schemas.openxmlformats.org/spreadsheetml/2006/main" count="887" uniqueCount="256">
  <si>
    <t>AMERICAN ASSOCIATION FOR JUSTICE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</si>
  <si>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</si>
  <si>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</si>
  <si>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</si>
  <si>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</si>
  <si>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</si>
  <si>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</si>
  <si>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</si>
  <si>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</si>
  <si>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</si>
  <si>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</si>
  <si>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</si>
  <si>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</si>
  <si>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</si>
  <si>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</si>
  <si>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</si>
  <si>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</si>
  <si>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</si>
  <si>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</si>
  <si>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</si>
  <si>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</si>
  <si>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</si>
  <si>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</si>
  <si>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</si>
  <si>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</si>
  <si>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</si>
  <si>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</si>
  <si>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</si>
  <si>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</si>
  <si>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</si>
  <si>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</si>
  <si>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</si>
  <si>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</si>
  <si>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</si>
  <si>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</si>
  <si>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</si>
  <si>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</si>
  <si>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</si>
  <si>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</si>
  <si>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</si>
  <si>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</si>
  <si>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</si>
  <si>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</si>
  <si>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</si>
  <si>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</si>
  <si>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</si>
  <si>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</si>
  <si>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</si>
  <si>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</si>
  <si>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</si>
  <si>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</si>
  <si>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</si>
  <si>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</si>
  <si>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</si>
  <si>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</si>
  <si>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</si>
  <si>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</si>
  <si>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</si>
  <si>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</si>
  <si>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</si>
  <si>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</si>
  <si>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</si>
  <si>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</si>
  <si>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</si>
  <si>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MEMBERSHIP DUES</t>
  </si>
  <si>
    <t>REGISTRATION</t>
  </si>
  <si>
    <t>SPONSORSHIPS</t>
  </si>
  <si>
    <t>MANAGEMENT FEE</t>
  </si>
  <si>
    <t>ADVERTISING</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</si>
  <si>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</si>
  <si>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</si>
  <si>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</si>
  <si>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</si>
  <si>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</si>
  <si>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</si>
  <si>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</si>
  <si>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</si>
  <si>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</si>
  <si>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</si>
  <si>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</si>
  <si>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</si>
  <si>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</si>
  <si>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</si>
  <si>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</si>
  <si>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</si>
  <si>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</si>
  <si>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</si>
  <si>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</si>
  <si>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</si>
  <si>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</si>
  <si>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</si>
  <si>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</si>
  <si>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</si>
  <si>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</si>
  <si>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</si>
  <si>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</si>
  <si>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</si>
  <si>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</si>
  <si>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</si>
  <si>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</si>
  <si>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</si>
  <si>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LEGAL AND RESEARCH</t>
  </si>
  <si>
    <t>COMMISSIONS</t>
  </si>
  <si>
    <t>SERVICE FEE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</si>
  <si>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</si>
  <si>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</si>
  <si>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</si>
  <si>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</si>
  <si>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</si>
  <si>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</si>
  <si>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</si>
  <si>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</si>
  <si>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</si>
  <si>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</si>
  <si>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</si>
  <si>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</si>
  <si>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</si>
  <si>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</si>
  <si>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</si>
  <si>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</si>
  <si>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</si>
  <si>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</si>
  <si>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</si>
  <si>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</si>
  <si>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</si>
  <si>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</si>
  <si>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</si>
  <si>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</si>
  <si>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</si>
  <si>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</si>
  <si>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</si>
  <si>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</si>
  <si>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</si>
  <si>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</si>
  <si>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</si>
  <si>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</si>
  <si>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</si>
  <si>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</si>
  <si>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</si>
  <si>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</si>
  <si>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</si>
  <si>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PRINTING AND PUBLICATIO</t>
  </si>
  <si>
    <t>OFFICERS EXPENSE</t>
  </si>
  <si>
    <t>DUES &amp; SUBSCRIPTIONS</t>
  </si>
  <si>
    <t>FEES AND LICENSES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</si>
  <si>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</si>
  <si>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</si>
  <si>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</si>
  <si>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</si>
  <si>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</si>
  <si>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</si>
  <si>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</si>
  <si>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</si>
  <si>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</si>
  <si>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</si>
  <si>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</si>
  <si>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</si>
  <si>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</si>
  <si>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</si>
  <si>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</si>
  <si>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</si>
  <si>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</si>
  <si>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</si>
  <si>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</si>
  <si>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</si>
  <si>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</si>
  <si>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</si>
  <si>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</si>
  <si>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</si>
  <si>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</si>
  <si>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</si>
  <si>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</si>
  <si>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</si>
  <si>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</si>
  <si>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</si>
  <si>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</si>
  <si>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</si>
  <si>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</si>
  <si>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</si>
  <si>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</si>
  <si>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</si>
  <si>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</si>
  <si>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</si>
  <si>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</si>
  <si>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</si>
  <si>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</si>
  <si>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</si>
  <si>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</si>
  <si>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</si>
  <si>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</si>
  <si>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</si>
  <si>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</si>
  <si>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</si>
  <si>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</si>
  <si>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</si>
  <si>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</si>
  <si>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</si>
  <si>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</si>
  <si>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</si>
  <si>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</si>
  <si>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</si>
  <si>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</si>
  <si>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</si>
  <si>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</si>
  <si>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</si>
  <si>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</si>
  <si>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</si>
  <si>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</si>
  <si>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</si>
  <si>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</si>
  <si>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</si>
  <si>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</si>
  <si>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</si>
  <si>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</si>
  <si>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</si>
  <si>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</si>
  <si>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</si>
  <si>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</si>
  <si>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</si>
  <si>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</si>
  <si>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</si>
  <si>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</si>
  <si>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</si>
  <si>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</si>
  <si>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</si>
  <si>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</si>
  <si>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</si>
  <si>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</si>
  <si>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</si>
  <si>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</si>
  <si>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</si>
  <si>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</si>
  <si>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</si>
  <si>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</si>
  <si>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</si>
  <si>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</si>
  <si>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</si>
  <si>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</si>
  <si>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</si>
  <si>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</si>
  <si>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</si>
  <si>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</si>
  <si>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</si>
  <si>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</si>
  <si>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</si>
  <si>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</si>
  <si>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UNRELATED BUSINESS TAX</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</si>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</sst>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AMERICAN ASSOCIATION FOR JUSTICE</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189</v>
      </c>
      <c r="C3" s="145" t="s">
        <v>190</v>
      </c>
      <c r="D3" s="146">
        <f>'Expenses 2022'!C40</f>
        <v>27842855</v>
      </c>
      <c r="E3" s="147"/>
      <c r="F3" s="43"/>
      <c r="G3" s="43"/>
      <c r="H3" s="43"/>
      <c r="I3" s="43"/>
      <c r="J3" s="43"/>
      <c r="K3" s="43"/>
      <c r="L3" s="43"/>
      <c r="M3" s="43"/>
      <c r="N3" s="43"/>
      <c r="O3" s="43"/>
      <c r="P3" s="43"/>
      <c r="Q3" s="43"/>
      <c r="R3" s="43"/>
      <c r="S3" s="43"/>
      <c r="T3" s="43"/>
      <c r="U3" s="43"/>
      <c r="V3" s="43"/>
      <c r="W3" s="43"/>
      <c r="X3" s="43"/>
      <c r="Y3" s="43"/>
    </row>
    <row r="4">
      <c r="A4" s="139"/>
      <c r="B4" s="49"/>
      <c r="C4" s="145" t="s">
        <v>191</v>
      </c>
      <c r="D4" s="146">
        <f>'Expenses 2022'!C31</f>
        <v>572971</v>
      </c>
      <c r="E4" s="147"/>
      <c r="F4" s="43"/>
      <c r="G4" s="43"/>
      <c r="H4" s="43"/>
      <c r="I4" s="43"/>
      <c r="J4" s="43"/>
      <c r="K4" s="43"/>
      <c r="L4" s="43"/>
      <c r="M4" s="43"/>
      <c r="N4" s="43"/>
      <c r="O4" s="43"/>
      <c r="P4" s="43"/>
      <c r="Q4" s="43"/>
      <c r="R4" s="43"/>
      <c r="S4" s="43"/>
      <c r="T4" s="43"/>
      <c r="U4" s="43"/>
      <c r="V4" s="43"/>
      <c r="W4" s="43"/>
      <c r="X4" s="43"/>
      <c r="Y4" s="43"/>
    </row>
    <row r="5">
      <c r="A5" s="139"/>
      <c r="B5" s="49"/>
      <c r="C5" s="145" t="s">
        <v>192</v>
      </c>
      <c r="D5" s="146">
        <f>D3-D4</f>
        <v>27269884</v>
      </c>
      <c r="E5" s="147"/>
      <c r="F5" s="43"/>
      <c r="G5" s="43"/>
      <c r="H5" s="43"/>
      <c r="I5" s="43"/>
      <c r="J5" s="43"/>
      <c r="K5" s="43"/>
      <c r="L5" s="43"/>
      <c r="M5" s="43"/>
      <c r="N5" s="43"/>
      <c r="O5" s="43"/>
      <c r="P5" s="43"/>
      <c r="Q5" s="43"/>
      <c r="R5" s="43"/>
      <c r="S5" s="43"/>
      <c r="T5" s="43"/>
      <c r="U5" s="43"/>
      <c r="V5" s="43"/>
      <c r="W5" s="43"/>
      <c r="X5" s="43"/>
      <c r="Y5" s="43"/>
    </row>
    <row r="6">
      <c r="A6" s="139"/>
      <c r="B6" s="49"/>
      <c r="C6" s="145" t="s">
        <v>193</v>
      </c>
      <c r="D6" s="146">
        <f>D5/12</f>
        <v>2272490.333</v>
      </c>
      <c r="E6" s="147"/>
      <c r="F6" s="43"/>
      <c r="G6" s="43"/>
      <c r="H6" s="43"/>
      <c r="I6" s="43"/>
      <c r="J6" s="43"/>
      <c r="K6" s="43"/>
      <c r="L6" s="43"/>
      <c r="M6" s="43"/>
      <c r="N6" s="43"/>
      <c r="O6" s="43"/>
      <c r="P6" s="43"/>
      <c r="Q6" s="43"/>
      <c r="R6" s="43"/>
      <c r="S6" s="43"/>
      <c r="T6" s="43"/>
      <c r="U6" s="43"/>
      <c r="V6" s="43"/>
      <c r="W6" s="43"/>
      <c r="X6" s="43"/>
      <c r="Y6" s="43"/>
    </row>
    <row r="7">
      <c r="A7" s="139"/>
      <c r="B7" s="49"/>
      <c r="C7" s="145" t="s">
        <v>194</v>
      </c>
      <c r="D7" s="75">
        <f>'Balance Sheet 2022'!E2+'Balance Sheet 2022'!E3</f>
        <v>12916827</v>
      </c>
      <c r="E7" s="147"/>
      <c r="F7" s="43"/>
      <c r="G7" s="43"/>
      <c r="H7" s="43"/>
      <c r="I7" s="43"/>
      <c r="J7" s="43"/>
      <c r="K7" s="43"/>
      <c r="L7" s="43"/>
      <c r="M7" s="43"/>
      <c r="N7" s="43"/>
      <c r="O7" s="43"/>
      <c r="P7" s="43"/>
      <c r="Q7" s="43"/>
      <c r="R7" s="43"/>
      <c r="S7" s="43"/>
      <c r="T7" s="43"/>
      <c r="U7" s="43"/>
      <c r="V7" s="43"/>
      <c r="W7" s="43"/>
      <c r="X7" s="43"/>
      <c r="Y7" s="43"/>
    </row>
    <row r="8">
      <c r="A8" s="139"/>
      <c r="B8" s="49"/>
      <c r="C8" s="148" t="s">
        <v>188</v>
      </c>
      <c r="D8" s="149">
        <f>D7/D6</f>
        <v>5.683996456</v>
      </c>
      <c r="E8" s="150" t="s">
        <v>195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197</v>
      </c>
      <c r="C11" s="145" t="s">
        <v>198</v>
      </c>
      <c r="D11" s="75">
        <f>'Balance Sheet 2022'!E30</f>
        <v>3388244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199</v>
      </c>
      <c r="D12" s="75">
        <f>'Expenses 2022'!C40</f>
        <v>27842855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200</v>
      </c>
      <c r="D13" s="146">
        <f>D12/12</f>
        <v>2320237.917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196</v>
      </c>
      <c r="D14" s="149">
        <f>D11/D13</f>
        <v>1.460300246</v>
      </c>
      <c r="E14" s="150" t="s">
        <v>195</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201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202</v>
      </c>
      <c r="C17" s="145" t="s">
        <v>203</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199</v>
      </c>
      <c r="D18" s="75">
        <f>'Expenses 2022'!C40</f>
        <v>27842855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200</v>
      </c>
      <c r="D19" s="146">
        <f>D18/12</f>
        <v>2320237.917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204</v>
      </c>
      <c r="D20" s="149">
        <f>D17/D19</f>
        <v>0</v>
      </c>
      <c r="E20" s="150" t="s">
        <v>195</v>
      </c>
      <c r="F20" s="43"/>
      <c r="G20" s="43"/>
      <c r="H20" s="43"/>
      <c r="I20" s="43"/>
      <c r="J20" s="43"/>
      <c r="K20" s="43"/>
      <c r="L20" s="43"/>
      <c r="M20" s="43"/>
      <c r="N20" s="43"/>
      <c r="O20" s="43"/>
      <c r="P20" s="43"/>
      <c r="Q20" s="43"/>
      <c r="R20" s="43"/>
      <c r="S20" s="43"/>
      <c r="T20" s="43"/>
      <c r="U20" s="43"/>
      <c r="V20" s="43"/>
      <c r="W20" s="43"/>
      <c r="X20" s="43"/>
      <c r="Y20" s="43"/>
    </row>
    <row r="21">
      <c r="A21" s="139"/>
      <c r="B21" s="49"/>
      <c r="C21" s="154" t="s">
        <v>205</v>
      </c>
      <c r="D21" s="155">
        <f>D20+D8</f>
        <v>5.683996456</v>
      </c>
      <c r="E21" s="156" t="s">
        <v>195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207</v>
      </c>
      <c r="C24" s="160"/>
      <c r="D24" s="161">
        <f>max('Revenues 2022'!E2:E7,'Revenues 2022'!F10:F15)</f>
        <v>19266568</v>
      </c>
      <c r="E24" s="162" t="s">
        <v>208</v>
      </c>
      <c r="F24" s="43"/>
      <c r="G24" s="43"/>
      <c r="H24" s="43"/>
      <c r="I24" s="43"/>
      <c r="J24" s="43"/>
      <c r="K24" s="43"/>
      <c r="L24" s="43"/>
      <c r="M24" s="43"/>
      <c r="N24" s="43"/>
      <c r="O24" s="43"/>
      <c r="P24" s="43"/>
      <c r="Q24" s="43"/>
      <c r="R24" s="43"/>
      <c r="S24" s="43"/>
      <c r="T24" s="43"/>
      <c r="U24" s="43"/>
      <c r="V24" s="43"/>
      <c r="W24" s="43"/>
      <c r="X24" s="43"/>
      <c r="Y24" s="43"/>
    </row>
    <row r="25">
      <c r="A25" s="139"/>
      <c r="B25" s="49"/>
      <c r="C25" s="145" t="s">
        <v>209</v>
      </c>
      <c r="D25" s="146">
        <f>'Revenues 2022'!F44</f>
        <v>29053770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206</v>
      </c>
      <c r="D26" s="163">
        <f>D24/D25</f>
        <v>0.6631348703</v>
      </c>
      <c r="E26" s="150" t="s">
        <v>210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211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212</v>
      </c>
      <c r="C29" s="145" t="s">
        <v>213</v>
      </c>
      <c r="D29" s="75">
        <f>SUM('Expenses 2022'!C7:C9)</f>
        <v>10026618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214</v>
      </c>
      <c r="D30" s="75">
        <f>SUM('Expenses 2022'!C10:C12)</f>
        <v>2311254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215</v>
      </c>
      <c r="D31" s="75">
        <f>sum(D29:D30)</f>
        <v>12337872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190</v>
      </c>
      <c r="D32" s="75">
        <f>'Expenses 2022'!C40</f>
        <v>27842855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216</v>
      </c>
      <c r="D33" s="163">
        <f>D31/D32</f>
        <v>0.443125247</v>
      </c>
      <c r="E33" s="150" t="s">
        <v>217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219</v>
      </c>
      <c r="C36" s="145" t="s">
        <v>220</v>
      </c>
      <c r="D36" s="75">
        <f>SUM('Expenses 2022'!C10:C11)</f>
        <v>2311254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213</v>
      </c>
      <c r="D37" s="75">
        <f>SUM('Expenses 2022'!C7:C9)</f>
        <v>10026618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218</v>
      </c>
      <c r="D38" s="163">
        <f>D36/D37</f>
        <v>0.2305118236</v>
      </c>
      <c r="E38" s="150" t="s">
        <v>221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223</v>
      </c>
      <c r="C41" s="148" t="s">
        <v>247</v>
      </c>
      <c r="D41" s="75">
        <f>'Expenses 2022'!D40</f>
        <v>27842855</v>
      </c>
      <c r="E41" s="165">
        <f t="shared" ref="E41:E44" si="1">D41/$D$44</f>
        <v>1</v>
      </c>
      <c r="F41" s="43"/>
      <c r="G41" s="43"/>
      <c r="H41" s="43"/>
      <c r="I41" s="43"/>
      <c r="J41" s="43"/>
      <c r="K41" s="43"/>
      <c r="L41" s="43"/>
      <c r="M41" s="43"/>
      <c r="N41" s="43"/>
      <c r="O41" s="43"/>
      <c r="P41" s="43"/>
      <c r="Q41" s="43"/>
      <c r="R41" s="43"/>
      <c r="S41" s="43"/>
      <c r="T41" s="43"/>
      <c r="U41" s="43"/>
      <c r="V41" s="43"/>
      <c r="W41" s="43"/>
      <c r="X41" s="43"/>
      <c r="Y41" s="43"/>
    </row>
    <row r="42">
      <c r="A42" s="139"/>
      <c r="B42" s="49"/>
      <c r="C42" s="148" t="s">
        <v>225</v>
      </c>
      <c r="D42" s="146">
        <f>'Expenses 2022'!E40</f>
        <v>0</v>
      </c>
      <c r="E42" s="165">
        <f t="shared" si="1"/>
        <v>0</v>
      </c>
      <c r="F42" s="43"/>
      <c r="G42" s="43"/>
      <c r="H42" s="43"/>
      <c r="I42" s="43"/>
      <c r="J42" s="43"/>
      <c r="K42" s="43"/>
      <c r="L42" s="43"/>
      <c r="M42" s="43"/>
      <c r="N42" s="43"/>
      <c r="O42" s="43"/>
      <c r="P42" s="43"/>
      <c r="Q42" s="43"/>
      <c r="R42" s="43"/>
      <c r="S42" s="43"/>
      <c r="T42" s="43"/>
      <c r="U42" s="43"/>
      <c r="V42" s="43"/>
      <c r="W42" s="43"/>
      <c r="X42" s="43"/>
      <c r="Y42" s="43"/>
    </row>
    <row r="43">
      <c r="A43" s="139"/>
      <c r="B43" s="49"/>
      <c r="C43" s="148" t="s">
        <v>226</v>
      </c>
      <c r="D43" s="146">
        <f>'Expenses 2022'!F40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190</v>
      </c>
      <c r="D44" s="146">
        <f>sum(D41:D43)</f>
        <v>27842855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228</v>
      </c>
      <c r="C47" s="145" t="s">
        <v>229</v>
      </c>
      <c r="D47" s="146">
        <f>'Revenues 2022'!F9</f>
        <v>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230</v>
      </c>
      <c r="D48" s="146">
        <f>'Expenses 2022'!F40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231</v>
      </c>
      <c r="D49" s="166" t="str">
        <f>if(D48=0, "$0",D47/D48)</f>
        <v>$0</v>
      </c>
      <c r="E49" s="150" t="s">
        <v>232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234</v>
      </c>
      <c r="C52" s="145" t="s">
        <v>235</v>
      </c>
      <c r="D52" s="146">
        <f>sum('Balance Sheet 2022'!E2:E10)</f>
        <v>13898231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236</v>
      </c>
      <c r="D53" s="146">
        <f>sum('Balance Sheet 2022'!E19:E22)</f>
        <v>9312648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237</v>
      </c>
      <c r="D54" s="168">
        <f>D52/D53</f>
        <v>1.492403772</v>
      </c>
      <c r="E54" s="150" t="s">
        <v>238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240</v>
      </c>
      <c r="C57" s="145" t="s">
        <v>241</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242</v>
      </c>
      <c r="D58" s="146">
        <f>'Balance Sheet 2022'!E18</f>
        <v>34979819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243</v>
      </c>
      <c r="D59" s="169">
        <f>D57/D58</f>
        <v>0</v>
      </c>
      <c r="E59" s="150" t="s">
        <v>244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AMERICAN ASSOCIATION FOR JUSTICE</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2.0504471E7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5718681.0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2317642.0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1200000.0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967604.0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79726.0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30788124</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462970.0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134930.0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3019.0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3019</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3019</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248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60" t="s">
        <v>101</v>
      </c>
      <c r="D39" s="74"/>
      <c r="E39" s="48">
        <v>170161.0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102</v>
      </c>
      <c r="D40" s="74"/>
      <c r="E40" s="48">
        <v>51697.0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103</v>
      </c>
      <c r="D41" s="74"/>
      <c r="E41" s="48">
        <v>40000.0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104</v>
      </c>
      <c r="D42" s="74"/>
      <c r="E42" s="48">
        <v>6820.0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268678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105</v>
      </c>
      <c r="D44" s="88"/>
      <c r="E44" s="88"/>
      <c r="F44" s="89">
        <f>sum(F16:F43)+F9</f>
        <v>31657721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AMERICAN ASSOCIATION FOR JUSTICE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106</v>
      </c>
      <c r="D2" s="42" t="s">
        <v>107</v>
      </c>
      <c r="E2" s="42" t="s">
        <v>108</v>
      </c>
      <c r="F2" s="42" t="s">
        <v>109</v>
      </c>
      <c r="G2" s="43"/>
      <c r="H2" s="43"/>
      <c r="I2" s="43"/>
      <c r="J2" s="43"/>
      <c r="K2" s="43"/>
      <c r="L2" s="43"/>
      <c r="M2" s="43"/>
      <c r="N2" s="43"/>
      <c r="O2" s="43"/>
      <c r="P2" s="43"/>
      <c r="Q2" s="43"/>
      <c r="R2" s="43"/>
      <c r="S2" s="43"/>
      <c r="T2" s="43"/>
      <c r="U2" s="43"/>
      <c r="V2" s="43"/>
      <c r="W2" s="43"/>
      <c r="X2" s="43"/>
      <c r="Y2" s="43"/>
      <c r="Z2" s="43"/>
    </row>
    <row r="3">
      <c r="A3" s="80">
        <v>1.0</v>
      </c>
      <c r="B3" s="96" t="s">
        <v>110</v>
      </c>
      <c r="C3" s="98">
        <f t="shared" ref="C3:C39" si="1">sum(D3:F3)</f>
        <v>740577</v>
      </c>
      <c r="D3" s="99">
        <v>740577.0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111</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112</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113</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114</v>
      </c>
      <c r="C7" s="98">
        <f t="shared" si="1"/>
        <v>2260644</v>
      </c>
      <c r="D7" s="99">
        <v>2260644.0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115</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116</v>
      </c>
      <c r="C9" s="98">
        <f t="shared" si="1"/>
        <v>8368881</v>
      </c>
      <c r="D9" s="99">
        <v>8368881.0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117</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118</v>
      </c>
      <c r="C11" s="98">
        <f t="shared" si="1"/>
        <v>2511175</v>
      </c>
      <c r="D11" s="99">
        <v>2511175.0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119</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120</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121</v>
      </c>
      <c r="B14" s="46" t="s">
        <v>122</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123</v>
      </c>
      <c r="C15" s="98">
        <f t="shared" si="1"/>
        <v>343299</v>
      </c>
      <c r="D15" s="99">
        <v>343299.0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124</v>
      </c>
      <c r="C16" s="98">
        <f t="shared" si="1"/>
        <v>100825</v>
      </c>
      <c r="D16" s="99">
        <v>100825.0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125</v>
      </c>
      <c r="C17" s="98">
        <f t="shared" si="1"/>
        <v>1000875</v>
      </c>
      <c r="D17" s="99">
        <v>1000875.0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126</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127</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128</v>
      </c>
      <c r="C20" s="98">
        <f t="shared" si="1"/>
        <v>683148</v>
      </c>
      <c r="D20" s="99">
        <v>683148.0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129</v>
      </c>
      <c r="C21" s="98">
        <f t="shared" si="1"/>
        <v>631159</v>
      </c>
      <c r="D21" s="99">
        <v>631159.0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130</v>
      </c>
      <c r="C22" s="98">
        <f t="shared" si="1"/>
        <v>1409315</v>
      </c>
      <c r="D22" s="99">
        <v>1409315.0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131</v>
      </c>
      <c r="C23" s="98">
        <f t="shared" si="1"/>
        <v>1175361</v>
      </c>
      <c r="D23" s="99">
        <v>1175361.0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132</v>
      </c>
      <c r="C25" s="98">
        <f t="shared" si="1"/>
        <v>2842118</v>
      </c>
      <c r="D25" s="99">
        <v>2842118.0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133</v>
      </c>
      <c r="C26" s="98">
        <f t="shared" si="1"/>
        <v>735492</v>
      </c>
      <c r="D26" s="99">
        <v>735492.0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134</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135</v>
      </c>
      <c r="C28" s="98">
        <f t="shared" si="1"/>
        <v>3875524</v>
      </c>
      <c r="D28" s="99">
        <v>3875524.0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136</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137</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138</v>
      </c>
      <c r="C31" s="98">
        <f t="shared" si="1"/>
        <v>622021</v>
      </c>
      <c r="D31" s="99">
        <v>622021.0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139</v>
      </c>
      <c r="C32" s="98">
        <f t="shared" si="1"/>
        <v>212247</v>
      </c>
      <c r="D32" s="99">
        <v>212247.0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140</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121</v>
      </c>
      <c r="B34" s="60" t="s">
        <v>246</v>
      </c>
      <c r="C34" s="98">
        <f t="shared" si="1"/>
        <v>8437</v>
      </c>
      <c r="D34" s="99">
        <v>8437.0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141</v>
      </c>
      <c r="C35" s="98">
        <f t="shared" si="1"/>
        <v>527169</v>
      </c>
      <c r="D35" s="99">
        <v>527169.0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142</v>
      </c>
      <c r="C36" s="98">
        <f t="shared" si="1"/>
        <v>296312</v>
      </c>
      <c r="D36" s="99">
        <v>296312.0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143</v>
      </c>
      <c r="C37" s="98">
        <f t="shared" si="1"/>
        <v>191690</v>
      </c>
      <c r="D37" s="99">
        <v>191690.0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145</v>
      </c>
      <c r="C38" s="98">
        <f t="shared" si="1"/>
        <v>124753</v>
      </c>
      <c r="D38" s="99">
        <v>124753.0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146</v>
      </c>
      <c r="C40" s="104">
        <f t="shared" ref="C40:F40" si="2">sum(C3:C39)</f>
        <v>28661022</v>
      </c>
      <c r="D40" s="104">
        <f t="shared" si="2"/>
        <v>28661022</v>
      </c>
      <c r="E40" s="104">
        <f t="shared" si="2"/>
        <v>0</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AMERICAN ASSOCIATION FOR JUSTICE</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147</v>
      </c>
      <c r="B2" s="45">
        <v>1.0</v>
      </c>
      <c r="C2" s="46" t="s">
        <v>148</v>
      </c>
      <c r="D2" s="111"/>
      <c r="E2" s="112">
        <v>5693718.0</v>
      </c>
      <c r="F2" s="43"/>
      <c r="G2" s="43"/>
      <c r="H2" s="43"/>
      <c r="I2" s="43"/>
      <c r="J2" s="43"/>
      <c r="K2" s="43"/>
      <c r="L2" s="43"/>
      <c r="M2" s="43"/>
      <c r="N2" s="43"/>
      <c r="O2" s="43"/>
      <c r="P2" s="43"/>
      <c r="Q2" s="43"/>
      <c r="R2" s="43"/>
      <c r="S2" s="43"/>
      <c r="T2" s="43"/>
      <c r="U2" s="43"/>
      <c r="V2" s="43"/>
      <c r="W2" s="43"/>
      <c r="X2" s="43"/>
      <c r="Y2" s="43"/>
      <c r="Z2" s="43"/>
    </row>
    <row r="3">
      <c r="A3" s="49"/>
      <c r="B3" s="45">
        <v>2.0</v>
      </c>
      <c r="C3" s="46" t="s">
        <v>149</v>
      </c>
      <c r="D3" s="113"/>
      <c r="E3" s="112">
        <v>7153767.0</v>
      </c>
      <c r="F3" s="43"/>
      <c r="G3" s="43"/>
      <c r="H3" s="43"/>
      <c r="I3" s="43"/>
      <c r="J3" s="43"/>
      <c r="K3" s="43"/>
      <c r="L3" s="43"/>
      <c r="M3" s="43"/>
      <c r="N3" s="43"/>
      <c r="O3" s="43"/>
      <c r="P3" s="43"/>
      <c r="Q3" s="43"/>
      <c r="R3" s="43"/>
      <c r="S3" s="43"/>
      <c r="T3" s="43"/>
      <c r="U3" s="43"/>
      <c r="V3" s="43"/>
      <c r="W3" s="43"/>
      <c r="X3" s="43"/>
      <c r="Y3" s="43"/>
      <c r="Z3" s="43"/>
    </row>
    <row r="4">
      <c r="A4" s="49"/>
      <c r="B4" s="45">
        <v>3.0</v>
      </c>
      <c r="C4" s="46" t="s">
        <v>150</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151</v>
      </c>
      <c r="D5" s="113"/>
      <c r="E5" s="112">
        <v>472887.0</v>
      </c>
      <c r="F5" s="43"/>
      <c r="G5" s="43"/>
      <c r="H5" s="43"/>
      <c r="I5" s="43"/>
      <c r="J5" s="43"/>
      <c r="K5" s="43"/>
      <c r="L5" s="43"/>
      <c r="M5" s="43"/>
      <c r="N5" s="43"/>
      <c r="O5" s="43"/>
      <c r="P5" s="43"/>
      <c r="Q5" s="43"/>
      <c r="R5" s="43"/>
      <c r="S5" s="43"/>
      <c r="T5" s="43"/>
      <c r="U5" s="43"/>
      <c r="V5" s="43"/>
      <c r="W5" s="43"/>
      <c r="X5" s="43"/>
      <c r="Y5" s="43"/>
      <c r="Z5" s="43"/>
    </row>
    <row r="6">
      <c r="A6" s="49"/>
      <c r="B6" s="45">
        <v>5.0</v>
      </c>
      <c r="C6" s="51" t="s">
        <v>152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156</v>
      </c>
      <c r="D10" s="111"/>
      <c r="E10" s="112">
        <v>1110378.0</v>
      </c>
      <c r="F10" s="43"/>
      <c r="G10" s="43"/>
      <c r="H10" s="43"/>
      <c r="I10" s="43"/>
      <c r="J10" s="43"/>
      <c r="K10" s="43"/>
      <c r="L10" s="43"/>
      <c r="M10" s="43"/>
      <c r="N10" s="43"/>
      <c r="O10" s="43"/>
      <c r="P10" s="43"/>
      <c r="Q10" s="43"/>
      <c r="R10" s="43"/>
      <c r="S10" s="43"/>
      <c r="T10" s="43"/>
      <c r="U10" s="43"/>
      <c r="V10" s="43"/>
      <c r="W10" s="43"/>
      <c r="X10" s="43"/>
      <c r="Y10" s="43"/>
      <c r="Z10" s="43"/>
    </row>
    <row r="11">
      <c r="A11" s="49"/>
      <c r="B11" s="45" t="s">
        <v>157</v>
      </c>
      <c r="C11" s="46" t="s">
        <v>158</v>
      </c>
      <c r="D11" s="112">
        <v>1.2150154E7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159</v>
      </c>
      <c r="C12" s="46" t="s">
        <v>160</v>
      </c>
      <c r="D12" s="112">
        <v>1.0201687E7</v>
      </c>
      <c r="E12" s="109">
        <f>D11-D12</f>
        <v>1948467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161</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162</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165</v>
      </c>
      <c r="D17" s="113"/>
      <c r="E17" s="112">
        <v>2.5023839E7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166</v>
      </c>
      <c r="D18" s="114"/>
      <c r="E18" s="115">
        <f>sum(E2:E17)</f>
        <v>41403056</v>
      </c>
      <c r="F18" s="43"/>
      <c r="G18" s="43"/>
      <c r="H18" s="43"/>
      <c r="I18" s="43"/>
      <c r="J18" s="43"/>
      <c r="K18" s="43"/>
      <c r="L18" s="43"/>
      <c r="M18" s="43"/>
      <c r="N18" s="43"/>
      <c r="O18" s="43"/>
      <c r="P18" s="43"/>
      <c r="Q18" s="43"/>
      <c r="R18" s="43"/>
      <c r="S18" s="43"/>
      <c r="T18" s="43"/>
      <c r="U18" s="43"/>
      <c r="V18" s="43"/>
      <c r="W18" s="43"/>
      <c r="X18" s="43"/>
      <c r="Y18" s="43"/>
      <c r="Z18" s="43"/>
    </row>
    <row r="19">
      <c r="A19" s="44" t="s">
        <v>167</v>
      </c>
      <c r="B19" s="116">
        <v>17.0</v>
      </c>
      <c r="C19" s="117" t="s">
        <v>168</v>
      </c>
      <c r="D19" s="118"/>
      <c r="E19" s="112">
        <v>2138398.0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170</v>
      </c>
      <c r="D21" s="118"/>
      <c r="E21" s="112">
        <v>5877569.0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171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174</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176</v>
      </c>
      <c r="D27" s="118"/>
      <c r="E27" s="119">
        <v>2.6256029E7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177</v>
      </c>
      <c r="D28" s="126"/>
      <c r="E28" s="127">
        <f>sum(E19:E27)</f>
        <v>34271996</v>
      </c>
      <c r="F28" s="43"/>
      <c r="G28" s="43"/>
      <c r="H28" s="43"/>
      <c r="I28" s="43"/>
      <c r="J28" s="43"/>
      <c r="K28" s="43"/>
      <c r="L28" s="43"/>
      <c r="M28" s="43"/>
      <c r="N28" s="43"/>
      <c r="O28" s="43"/>
      <c r="P28" s="43"/>
      <c r="Q28" s="43"/>
      <c r="R28" s="43"/>
      <c r="S28" s="43"/>
      <c r="T28" s="43"/>
      <c r="U28" s="43"/>
      <c r="V28" s="43"/>
      <c r="W28" s="43"/>
      <c r="X28" s="43"/>
      <c r="Y28" s="43"/>
      <c r="Z28" s="43"/>
    </row>
    <row r="29">
      <c r="A29" s="65" t="s">
        <v>178</v>
      </c>
      <c r="B29" s="128"/>
      <c r="C29" s="129" t="s">
        <v>179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180</v>
      </c>
      <c r="D30" s="118"/>
      <c r="E30" s="112">
        <v>6509085.0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181</v>
      </c>
      <c r="D31" s="118"/>
      <c r="E31" s="112">
        <v>621975.0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186</v>
      </c>
      <c r="D36" s="132"/>
      <c r="E36" s="127">
        <f>sum(E30:E35)</f>
        <v>7131060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187</v>
      </c>
      <c r="D37" s="136"/>
      <c r="E37" s="137">
        <f>E36+E28</f>
        <v>41403056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AMERICAN ASSOCIATION FOR JUSTICE</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189</v>
      </c>
      <c r="C3" s="145" t="s">
        <v>190</v>
      </c>
      <c r="D3" s="146">
        <f>'Expenses 2023'!C40</f>
        <v>28661022</v>
      </c>
      <c r="E3" s="147"/>
      <c r="F3" s="43"/>
      <c r="G3" s="43"/>
      <c r="H3" s="43"/>
      <c r="I3" s="43"/>
      <c r="J3" s="43"/>
      <c r="K3" s="43"/>
      <c r="L3" s="43"/>
      <c r="M3" s="43"/>
      <c r="N3" s="43"/>
      <c r="O3" s="43"/>
      <c r="P3" s="43"/>
      <c r="Q3" s="43"/>
      <c r="R3" s="43"/>
      <c r="S3" s="43"/>
      <c r="T3" s="43"/>
      <c r="U3" s="43"/>
      <c r="V3" s="43"/>
      <c r="W3" s="43"/>
      <c r="X3" s="43"/>
      <c r="Y3" s="43"/>
    </row>
    <row r="4">
      <c r="A4" s="139"/>
      <c r="B4" s="49"/>
      <c r="C4" s="145" t="s">
        <v>191</v>
      </c>
      <c r="D4" s="146">
        <f>'Expenses 2023'!C31</f>
        <v>622021</v>
      </c>
      <c r="E4" s="147"/>
      <c r="F4" s="43"/>
      <c r="G4" s="43"/>
      <c r="H4" s="43"/>
      <c r="I4" s="43"/>
      <c r="J4" s="43"/>
      <c r="K4" s="43"/>
      <c r="L4" s="43"/>
      <c r="M4" s="43"/>
      <c r="N4" s="43"/>
      <c r="O4" s="43"/>
      <c r="P4" s="43"/>
      <c r="Q4" s="43"/>
      <c r="R4" s="43"/>
      <c r="S4" s="43"/>
      <c r="T4" s="43"/>
      <c r="U4" s="43"/>
      <c r="V4" s="43"/>
      <c r="W4" s="43"/>
      <c r="X4" s="43"/>
      <c r="Y4" s="43"/>
    </row>
    <row r="5">
      <c r="A5" s="139"/>
      <c r="B5" s="49"/>
      <c r="C5" s="145" t="s">
        <v>192</v>
      </c>
      <c r="D5" s="146">
        <f>D3-D4</f>
        <v>28039001</v>
      </c>
      <c r="E5" s="147"/>
      <c r="F5" s="43"/>
      <c r="G5" s="43"/>
      <c r="H5" s="43"/>
      <c r="I5" s="43"/>
      <c r="J5" s="43"/>
      <c r="K5" s="43"/>
      <c r="L5" s="43"/>
      <c r="M5" s="43"/>
      <c r="N5" s="43"/>
      <c r="O5" s="43"/>
      <c r="P5" s="43"/>
      <c r="Q5" s="43"/>
      <c r="R5" s="43"/>
      <c r="S5" s="43"/>
      <c r="T5" s="43"/>
      <c r="U5" s="43"/>
      <c r="V5" s="43"/>
      <c r="W5" s="43"/>
      <c r="X5" s="43"/>
      <c r="Y5" s="43"/>
    </row>
    <row r="6">
      <c r="A6" s="139"/>
      <c r="B6" s="49"/>
      <c r="C6" s="145" t="s">
        <v>193</v>
      </c>
      <c r="D6" s="146">
        <f>D5/12</f>
        <v>2336583.417</v>
      </c>
      <c r="E6" s="147"/>
      <c r="F6" s="43"/>
      <c r="G6" s="43"/>
      <c r="H6" s="43"/>
      <c r="I6" s="43"/>
      <c r="J6" s="43"/>
      <c r="K6" s="43"/>
      <c r="L6" s="43"/>
      <c r="M6" s="43"/>
      <c r="N6" s="43"/>
      <c r="O6" s="43"/>
      <c r="P6" s="43"/>
      <c r="Q6" s="43"/>
      <c r="R6" s="43"/>
      <c r="S6" s="43"/>
      <c r="T6" s="43"/>
      <c r="U6" s="43"/>
      <c r="V6" s="43"/>
      <c r="W6" s="43"/>
      <c r="X6" s="43"/>
      <c r="Y6" s="43"/>
    </row>
    <row r="7">
      <c r="A7" s="139"/>
      <c r="B7" s="49"/>
      <c r="C7" s="145" t="s">
        <v>194</v>
      </c>
      <c r="D7" s="75">
        <f>'Balance Sheet 2023'!E2+'Balance Sheet 2023'!E3</f>
        <v>12847485</v>
      </c>
      <c r="E7" s="147"/>
      <c r="F7" s="43"/>
      <c r="G7" s="43"/>
      <c r="H7" s="43"/>
      <c r="I7" s="43"/>
      <c r="J7" s="43"/>
      <c r="K7" s="43"/>
      <c r="L7" s="43"/>
      <c r="M7" s="43"/>
      <c r="N7" s="43"/>
      <c r="O7" s="43"/>
      <c r="P7" s="43"/>
      <c r="Q7" s="43"/>
      <c r="R7" s="43"/>
      <c r="S7" s="43"/>
      <c r="T7" s="43"/>
      <c r="U7" s="43"/>
      <c r="V7" s="43"/>
      <c r="W7" s="43"/>
      <c r="X7" s="43"/>
      <c r="Y7" s="43"/>
    </row>
    <row r="8">
      <c r="A8" s="139"/>
      <c r="B8" s="49"/>
      <c r="C8" s="148" t="s">
        <v>188</v>
      </c>
      <c r="D8" s="149">
        <f>D7/D6</f>
        <v>5.498406309</v>
      </c>
      <c r="E8" s="150" t="s">
        <v>195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197</v>
      </c>
      <c r="C11" s="145" t="s">
        <v>198</v>
      </c>
      <c r="D11" s="75">
        <f>'Balance Sheet 2023'!E30</f>
        <v>6509085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199</v>
      </c>
      <c r="D12" s="75">
        <f>'Expenses 2023'!C40</f>
        <v>28661022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200</v>
      </c>
      <c r="D13" s="146">
        <f>D12/12</f>
        <v>2388418.5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196</v>
      </c>
      <c r="D14" s="149">
        <f>D11/D13</f>
        <v>2.72526988</v>
      </c>
      <c r="E14" s="150" t="s">
        <v>195</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201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202</v>
      </c>
      <c r="C17" s="145" t="s">
        <v>203</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199</v>
      </c>
      <c r="D18" s="75">
        <f>'Expenses 2023'!C40</f>
        <v>28661022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200</v>
      </c>
      <c r="D19" s="146">
        <f>D18/12</f>
        <v>2388418.5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204</v>
      </c>
      <c r="D20" s="149">
        <f>D17/D19</f>
        <v>0</v>
      </c>
      <c r="E20" s="150" t="s">
        <v>195</v>
      </c>
      <c r="F20" s="43"/>
      <c r="G20" s="43"/>
      <c r="H20" s="43"/>
      <c r="I20" s="43"/>
      <c r="J20" s="43"/>
      <c r="K20" s="43"/>
      <c r="L20" s="43"/>
      <c r="M20" s="43"/>
      <c r="N20" s="43"/>
      <c r="O20" s="43"/>
      <c r="P20" s="43"/>
      <c r="Q20" s="43"/>
      <c r="R20" s="43"/>
      <c r="S20" s="43"/>
      <c r="T20" s="43"/>
      <c r="U20" s="43"/>
      <c r="V20" s="43"/>
      <c r="W20" s="43"/>
      <c r="X20" s="43"/>
      <c r="Y20" s="43"/>
    </row>
    <row r="21">
      <c r="A21" s="139"/>
      <c r="B21" s="49"/>
      <c r="C21" s="154" t="s">
        <v>205</v>
      </c>
      <c r="D21" s="155">
        <f>D20+D8</f>
        <v>5.498406309</v>
      </c>
      <c r="E21" s="156" t="s">
        <v>195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207</v>
      </c>
      <c r="C24" s="160"/>
      <c r="D24" s="161">
        <f>max('Revenues 2023'!E2:E7,'Revenues 2023'!F10:F15)</f>
        <v>20504471</v>
      </c>
      <c r="E24" s="162" t="s">
        <v>208</v>
      </c>
      <c r="F24" s="43"/>
      <c r="G24" s="43"/>
      <c r="H24" s="43"/>
      <c r="I24" s="43"/>
      <c r="J24" s="43"/>
      <c r="K24" s="43"/>
      <c r="L24" s="43"/>
      <c r="M24" s="43"/>
      <c r="N24" s="43"/>
      <c r="O24" s="43"/>
      <c r="P24" s="43"/>
      <c r="Q24" s="43"/>
      <c r="R24" s="43"/>
      <c r="S24" s="43"/>
      <c r="T24" s="43"/>
      <c r="U24" s="43"/>
      <c r="V24" s="43"/>
      <c r="W24" s="43"/>
      <c r="X24" s="43"/>
      <c r="Y24" s="43"/>
    </row>
    <row r="25">
      <c r="A25" s="139"/>
      <c r="B25" s="49"/>
      <c r="C25" s="145" t="s">
        <v>209</v>
      </c>
      <c r="D25" s="146">
        <f>'Revenues 2023'!F44</f>
        <v>31657721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206</v>
      </c>
      <c r="D26" s="163">
        <f>D24/D25</f>
        <v>0.6476925803</v>
      </c>
      <c r="E26" s="150" t="s">
        <v>210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211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212</v>
      </c>
      <c r="C29" s="145" t="s">
        <v>213</v>
      </c>
      <c r="D29" s="75">
        <f>SUM('Expenses 2023'!C7:C9)</f>
        <v>10629525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214</v>
      </c>
      <c r="D30" s="75">
        <f>SUM('Expenses 2023'!C10:C12)</f>
        <v>2511175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215</v>
      </c>
      <c r="D31" s="75">
        <f>sum(D29:D30)</f>
        <v>13140700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190</v>
      </c>
      <c r="D32" s="75">
        <f>'Expenses 2023'!C40</f>
        <v>28661022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216</v>
      </c>
      <c r="D33" s="163">
        <f>D31/D32</f>
        <v>0.4584867909</v>
      </c>
      <c r="E33" s="150" t="s">
        <v>217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219</v>
      </c>
      <c r="C36" s="145" t="s">
        <v>220</v>
      </c>
      <c r="D36" s="75">
        <f>SUM('Expenses 2023'!C10:C11)</f>
        <v>2511175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213</v>
      </c>
      <c r="D37" s="75">
        <f>SUM('Expenses 2023'!C7:C9)</f>
        <v>10629525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218</v>
      </c>
      <c r="D38" s="163">
        <f>D36/D37</f>
        <v>0.2362452697</v>
      </c>
      <c r="E38" s="150" t="s">
        <v>221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223</v>
      </c>
      <c r="C41" s="148" t="s">
        <v>249</v>
      </c>
      <c r="D41" s="75">
        <f>'Expenses 2023'!D40</f>
        <v>28661022</v>
      </c>
      <c r="E41" s="165">
        <f t="shared" ref="E41:E44" si="1">D41/$D$44</f>
        <v>1</v>
      </c>
      <c r="F41" s="43"/>
      <c r="G41" s="43"/>
      <c r="H41" s="43"/>
      <c r="I41" s="43"/>
      <c r="J41" s="43"/>
      <c r="K41" s="43"/>
      <c r="L41" s="43"/>
      <c r="M41" s="43"/>
      <c r="N41" s="43"/>
      <c r="O41" s="43"/>
      <c r="P41" s="43"/>
      <c r="Q41" s="43"/>
      <c r="R41" s="43"/>
      <c r="S41" s="43"/>
      <c r="T41" s="43"/>
      <c r="U41" s="43"/>
      <c r="V41" s="43"/>
      <c r="W41" s="43"/>
      <c r="X41" s="43"/>
      <c r="Y41" s="43"/>
    </row>
    <row r="42">
      <c r="A42" s="139"/>
      <c r="B42" s="49"/>
      <c r="C42" s="148" t="s">
        <v>225</v>
      </c>
      <c r="D42" s="146">
        <f>'Expenses 2023'!E40</f>
        <v>0</v>
      </c>
      <c r="E42" s="165">
        <f t="shared" si="1"/>
        <v>0</v>
      </c>
      <c r="F42" s="43"/>
      <c r="G42" s="43"/>
      <c r="H42" s="43"/>
      <c r="I42" s="43"/>
      <c r="J42" s="43"/>
      <c r="K42" s="43"/>
      <c r="L42" s="43"/>
      <c r="M42" s="43"/>
      <c r="N42" s="43"/>
      <c r="O42" s="43"/>
      <c r="P42" s="43"/>
      <c r="Q42" s="43"/>
      <c r="R42" s="43"/>
      <c r="S42" s="43"/>
      <c r="T42" s="43"/>
      <c r="U42" s="43"/>
      <c r="V42" s="43"/>
      <c r="W42" s="43"/>
      <c r="X42" s="43"/>
      <c r="Y42" s="43"/>
    </row>
    <row r="43">
      <c r="A43" s="139"/>
      <c r="B43" s="49"/>
      <c r="C43" s="148" t="s">
        <v>226</v>
      </c>
      <c r="D43" s="146">
        <f>'Expenses 2023'!F40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190</v>
      </c>
      <c r="D44" s="146">
        <f>sum(D41:D43)</f>
        <v>28661022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228</v>
      </c>
      <c r="C47" s="145" t="s">
        <v>229</v>
      </c>
      <c r="D47" s="146">
        <f>'Revenues 2023'!F9</f>
        <v>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230</v>
      </c>
      <c r="D48" s="146">
        <f>'Expenses 2023'!F40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231</v>
      </c>
      <c r="D49" s="166" t="str">
        <f>if(D48=0, "$0",D47/D48)</f>
        <v>$0</v>
      </c>
      <c r="E49" s="150" t="s">
        <v>232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234</v>
      </c>
      <c r="C52" s="145" t="s">
        <v>235</v>
      </c>
      <c r="D52" s="146">
        <f>sum('Balance Sheet 2023'!E2:E10)</f>
        <v>14430750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236</v>
      </c>
      <c r="D53" s="146">
        <f>sum('Balance Sheet 2023'!E19:E22)</f>
        <v>8015967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237</v>
      </c>
      <c r="D54" s="168">
        <f>D52/D53</f>
        <v>1.800250675</v>
      </c>
      <c r="E54" s="150" t="s">
        <v>238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240</v>
      </c>
      <c r="C57" s="145" t="s">
        <v>241</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242</v>
      </c>
      <c r="D58" s="146">
        <f>'Balance Sheet 2023'!E18</f>
        <v>41403056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243</v>
      </c>
      <c r="D59" s="169">
        <f>D57/D58</f>
        <v>0</v>
      </c>
      <c r="E59" s="150" t="s">
        <v>244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AMERICAN ASSOCIATION FOR JUSTICE</v>
      </c>
      <c r="B1" s="2" t="s">
        <v>250</v>
      </c>
      <c r="C1" s="139"/>
      <c r="D1" s="139"/>
      <c r="E1" s="139"/>
      <c r="F1" s="140"/>
      <c r="G1" s="140"/>
      <c r="H1" s="140"/>
      <c r="I1" s="43"/>
      <c r="J1" s="43"/>
      <c r="K1" s="43"/>
      <c r="L1" s="43"/>
      <c r="M1" s="43"/>
      <c r="N1" s="43"/>
      <c r="O1" s="43"/>
      <c r="P1" s="43"/>
      <c r="Q1" s="43"/>
      <c r="R1" s="43"/>
      <c r="S1" s="43"/>
      <c r="T1" s="43"/>
      <c r="U1" s="43"/>
      <c r="V1" s="43"/>
      <c r="W1" s="43"/>
      <c r="X1" s="43"/>
      <c r="Y1" s="43"/>
    </row>
    <row r="2">
      <c r="A2" s="141" t="s">
        <v>188</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189</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251</v>
      </c>
      <c r="E4" s="45" t="s">
        <v>252</v>
      </c>
      <c r="F4" s="45" t="s">
        <v>253</v>
      </c>
      <c r="G4" s="59" t="s">
        <v>254</v>
      </c>
      <c r="H4" s="59"/>
      <c r="I4" s="43"/>
      <c r="J4" s="43"/>
      <c r="K4" s="43"/>
      <c r="L4" s="43"/>
      <c r="M4" s="43"/>
      <c r="N4" s="43"/>
      <c r="O4" s="43"/>
      <c r="P4" s="43"/>
      <c r="Q4" s="43"/>
      <c r="R4" s="43"/>
      <c r="S4" s="43"/>
      <c r="T4" s="43"/>
      <c r="U4" s="43"/>
      <c r="V4" s="43"/>
      <c r="W4" s="43"/>
      <c r="X4" s="43"/>
      <c r="Y4" s="43"/>
    </row>
    <row r="5">
      <c r="A5" s="139"/>
      <c r="B5" s="49"/>
      <c r="C5" s="148" t="s">
        <v>188</v>
      </c>
      <c r="D5" s="177">
        <f>'Ratios 2021'!D8</f>
        <v>4.718670331</v>
      </c>
      <c r="E5" s="177">
        <f>'Ratios 2022'!D8</f>
        <v>5.683996456</v>
      </c>
      <c r="F5" s="177">
        <f>'Ratios 2023'!D8</f>
        <v>5.498406309</v>
      </c>
      <c r="G5" s="177">
        <f>average(D5:F5)</f>
        <v>5.300357699</v>
      </c>
      <c r="H5" s="150" t="s">
        <v>195</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196</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197</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251</v>
      </c>
      <c r="E9" s="45" t="s">
        <v>252</v>
      </c>
      <c r="F9" s="45" t="s">
        <v>253</v>
      </c>
      <c r="G9" s="59" t="s">
        <v>254</v>
      </c>
      <c r="H9" s="59"/>
      <c r="I9" s="43"/>
      <c r="J9" s="43"/>
      <c r="K9" s="43"/>
      <c r="L9" s="43"/>
      <c r="M9" s="43"/>
      <c r="N9" s="43"/>
      <c r="O9" s="43"/>
      <c r="P9" s="43"/>
      <c r="Q9" s="43"/>
      <c r="R9" s="43"/>
      <c r="S9" s="43"/>
      <c r="T9" s="43"/>
      <c r="U9" s="43"/>
      <c r="V9" s="43"/>
      <c r="W9" s="43"/>
      <c r="X9" s="43"/>
      <c r="Y9" s="43"/>
    </row>
    <row r="10">
      <c r="A10" s="139"/>
      <c r="B10" s="49"/>
      <c r="C10" s="148" t="s">
        <v>196</v>
      </c>
      <c r="D10" s="149">
        <f>'Ratios 2021'!D14</f>
        <v>0.2929348461</v>
      </c>
      <c r="E10" s="149">
        <f>'Ratios 2022'!D14</f>
        <v>1.460300246</v>
      </c>
      <c r="F10" s="149">
        <f>'Ratios 2023'!D14</f>
        <v>2.72526988</v>
      </c>
      <c r="G10" s="177">
        <f>average(D10:F10)</f>
        <v>1.492834991</v>
      </c>
      <c r="H10" s="150" t="s">
        <v>195</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201</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202</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251</v>
      </c>
      <c r="E14" s="45" t="s">
        <v>252</v>
      </c>
      <c r="F14" s="45" t="s">
        <v>253</v>
      </c>
      <c r="G14" s="59" t="s">
        <v>254</v>
      </c>
      <c r="H14" s="59"/>
      <c r="I14" s="43"/>
      <c r="J14" s="43"/>
      <c r="K14" s="43"/>
      <c r="L14" s="43"/>
      <c r="M14" s="43"/>
      <c r="N14" s="43"/>
      <c r="O14" s="43"/>
      <c r="P14" s="43"/>
      <c r="Q14" s="43"/>
      <c r="R14" s="43"/>
      <c r="S14" s="43"/>
      <c r="T14" s="43"/>
      <c r="U14" s="43"/>
      <c r="V14" s="43"/>
      <c r="W14" s="43"/>
      <c r="X14" s="43"/>
      <c r="Y14" s="43"/>
    </row>
    <row r="15">
      <c r="A15" s="139"/>
      <c r="B15" s="49"/>
      <c r="C15" s="148" t="s">
        <v>204</v>
      </c>
      <c r="D15" s="180">
        <f>'Ratios 2021'!D20</f>
        <v>0</v>
      </c>
      <c r="E15" s="180">
        <f>'Ratios 2022'!D20</f>
        <v>0</v>
      </c>
      <c r="F15" s="180">
        <f>'Ratios 2023'!D20</f>
        <v>0</v>
      </c>
      <c r="G15" s="177">
        <f>average(D15:F15)</f>
        <v>0</v>
      </c>
      <c r="H15" s="150" t="s">
        <v>195</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206</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207</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251</v>
      </c>
      <c r="E19" s="45" t="s">
        <v>252</v>
      </c>
      <c r="F19" s="45" t="s">
        <v>253</v>
      </c>
      <c r="G19" s="59" t="s">
        <v>254</v>
      </c>
      <c r="H19" s="59"/>
      <c r="I19" s="43"/>
      <c r="J19" s="43"/>
      <c r="K19" s="43"/>
      <c r="L19" s="43"/>
      <c r="M19" s="43"/>
      <c r="N19" s="43"/>
      <c r="O19" s="43"/>
      <c r="P19" s="43"/>
      <c r="Q19" s="43"/>
      <c r="R19" s="43"/>
      <c r="S19" s="43"/>
      <c r="T19" s="43"/>
      <c r="U19" s="43"/>
      <c r="V19" s="43"/>
      <c r="W19" s="43"/>
      <c r="X19" s="43"/>
      <c r="Y19" s="43"/>
    </row>
    <row r="20">
      <c r="A20" s="139"/>
      <c r="B20" s="49"/>
      <c r="C20" s="148" t="s">
        <v>206</v>
      </c>
      <c r="D20" s="163">
        <f>'Ratios 2021'!D26</f>
        <v>0.6680952596</v>
      </c>
      <c r="E20" s="163">
        <f>'Ratios 2022'!D26</f>
        <v>0.6631348703</v>
      </c>
      <c r="F20" s="163">
        <f>'Ratios 2023'!D26</f>
        <v>0.6476925803</v>
      </c>
      <c r="G20" s="181">
        <f>average(D20:F20)</f>
        <v>0.6596409034</v>
      </c>
      <c r="H20" s="150" t="s">
        <v>210</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211</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212</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251</v>
      </c>
      <c r="E24" s="45" t="s">
        <v>252</v>
      </c>
      <c r="F24" s="45" t="s">
        <v>253</v>
      </c>
      <c r="G24" s="59" t="s">
        <v>254</v>
      </c>
      <c r="H24" s="59"/>
      <c r="I24" s="43"/>
      <c r="J24" s="43"/>
      <c r="K24" s="43"/>
      <c r="L24" s="43"/>
      <c r="M24" s="43"/>
      <c r="N24" s="43"/>
      <c r="O24" s="43"/>
      <c r="P24" s="43"/>
      <c r="Q24" s="43"/>
      <c r="R24" s="43"/>
      <c r="S24" s="43"/>
      <c r="T24" s="43"/>
      <c r="U24" s="43"/>
      <c r="V24" s="43"/>
      <c r="W24" s="43"/>
      <c r="X24" s="43"/>
      <c r="Y24" s="43"/>
    </row>
    <row r="25">
      <c r="A25" s="139"/>
      <c r="B25" s="49"/>
      <c r="C25" s="148" t="s">
        <v>216</v>
      </c>
      <c r="D25" s="163">
        <f>'Ratios 2021'!D33</f>
        <v>0.4548715858</v>
      </c>
      <c r="E25" s="163">
        <f>'Ratios 2022'!D33</f>
        <v>0.443125247</v>
      </c>
      <c r="F25" s="163">
        <f>'Ratios 2023'!D33</f>
        <v>0.4584867909</v>
      </c>
      <c r="G25" s="181">
        <f>average(D25:F25)</f>
        <v>0.4521612079</v>
      </c>
      <c r="H25" s="150" t="s">
        <v>217</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218</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219</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251</v>
      </c>
      <c r="E29" s="45" t="s">
        <v>252</v>
      </c>
      <c r="F29" s="45" t="s">
        <v>253</v>
      </c>
      <c r="G29" s="59" t="s">
        <v>254</v>
      </c>
      <c r="H29" s="59"/>
      <c r="I29" s="43"/>
      <c r="J29" s="43"/>
      <c r="K29" s="43"/>
      <c r="L29" s="43"/>
      <c r="M29" s="43"/>
      <c r="N29" s="43"/>
      <c r="O29" s="43"/>
      <c r="P29" s="43"/>
      <c r="Q29" s="43"/>
      <c r="R29" s="43"/>
      <c r="S29" s="43"/>
      <c r="T29" s="43"/>
      <c r="U29" s="43"/>
      <c r="V29" s="43"/>
      <c r="W29" s="43"/>
      <c r="X29" s="43"/>
      <c r="Y29" s="43"/>
    </row>
    <row r="30">
      <c r="A30" s="139"/>
      <c r="B30" s="49"/>
      <c r="C30" s="148" t="s">
        <v>218</v>
      </c>
      <c r="D30" s="163">
        <f>'Ratios 2021'!D38</f>
        <v>0.2423928617</v>
      </c>
      <c r="E30" s="163">
        <f>'Ratios 2022'!D38</f>
        <v>0.2305118236</v>
      </c>
      <c r="F30" s="163">
        <f>'Ratios 2023'!D38</f>
        <v>0.2362452697</v>
      </c>
      <c r="G30" s="181">
        <f>average(D30:F30)</f>
        <v>0.2363833183</v>
      </c>
      <c r="H30" s="150" t="s">
        <v>221</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222</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223</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251</v>
      </c>
      <c r="E34" s="45" t="s">
        <v>252</v>
      </c>
      <c r="F34" s="45" t="s">
        <v>253</v>
      </c>
      <c r="G34" s="59" t="s">
        <v>254</v>
      </c>
      <c r="H34" s="59"/>
      <c r="I34" s="43"/>
      <c r="J34" s="43"/>
      <c r="K34" s="43"/>
      <c r="L34" s="43"/>
      <c r="M34" s="43"/>
      <c r="N34" s="43"/>
      <c r="O34" s="43"/>
      <c r="P34" s="43"/>
      <c r="Q34" s="43"/>
      <c r="R34" s="43"/>
      <c r="S34" s="43"/>
      <c r="T34" s="43"/>
      <c r="U34" s="43"/>
      <c r="V34" s="43"/>
      <c r="W34" s="43"/>
      <c r="X34" s="43"/>
      <c r="Y34" s="43"/>
    </row>
    <row r="35">
      <c r="A35" s="139"/>
      <c r="B35" s="49"/>
      <c r="C35" s="148" t="s">
        <v>255</v>
      </c>
      <c r="D35" s="163">
        <f>'Ratios 2021'!E41</f>
        <v>1</v>
      </c>
      <c r="E35" s="163">
        <f>'Ratios 2022'!E41</f>
        <v>1</v>
      </c>
      <c r="F35" s="163">
        <f>'Ratios 2023'!E41</f>
        <v>1</v>
      </c>
      <c r="G35" s="181">
        <f t="shared" ref="G35:G37" si="1">average(D35:F35)</f>
        <v>1</v>
      </c>
      <c r="H35" s="181"/>
      <c r="I35" s="43"/>
      <c r="J35" s="43"/>
      <c r="K35" s="43"/>
      <c r="L35" s="43"/>
      <c r="M35" s="43"/>
      <c r="N35" s="43"/>
      <c r="O35" s="43"/>
      <c r="P35" s="43"/>
      <c r="Q35" s="43"/>
      <c r="R35" s="43"/>
      <c r="S35" s="43"/>
      <c r="T35" s="43"/>
      <c r="U35" s="43"/>
      <c r="V35" s="43"/>
      <c r="W35" s="43"/>
      <c r="X35" s="43"/>
      <c r="Y35" s="43"/>
    </row>
    <row r="36">
      <c r="A36" s="139"/>
      <c r="B36" s="52"/>
      <c r="C36" s="148" t="s">
        <v>225</v>
      </c>
      <c r="D36" s="163">
        <f>'Ratios 2021'!E42</f>
        <v>0</v>
      </c>
      <c r="E36" s="163">
        <f>'Ratios 2022'!E42</f>
        <v>0</v>
      </c>
      <c r="F36" s="163">
        <f>'Ratios 2023'!E42</f>
        <v>0</v>
      </c>
      <c r="G36" s="181">
        <f t="shared" si="1"/>
        <v>0</v>
      </c>
      <c r="H36" s="181"/>
      <c r="I36" s="43"/>
      <c r="J36" s="43"/>
      <c r="K36" s="43"/>
      <c r="L36" s="43"/>
      <c r="M36" s="43"/>
      <c r="N36" s="43"/>
      <c r="O36" s="43"/>
      <c r="P36" s="43"/>
      <c r="Q36" s="43"/>
      <c r="R36" s="43"/>
      <c r="S36" s="43"/>
      <c r="T36" s="43"/>
      <c r="U36" s="43"/>
      <c r="V36" s="43"/>
      <c r="W36" s="43"/>
      <c r="X36" s="43"/>
      <c r="Y36" s="43"/>
    </row>
    <row r="37">
      <c r="A37" s="139"/>
      <c r="B37" s="182"/>
      <c r="C37" s="148" t="s">
        <v>226</v>
      </c>
      <c r="D37" s="163">
        <f>'Ratios 2021'!E43</f>
        <v>0</v>
      </c>
      <c r="E37" s="163">
        <f>'Ratios 2022'!E43</f>
        <v>0</v>
      </c>
      <c r="F37" s="163">
        <f>'Ratios 2023'!E43</f>
        <v>0</v>
      </c>
      <c r="G37" s="181">
        <f t="shared" si="1"/>
        <v>0</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227</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228</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251</v>
      </c>
      <c r="E41" s="45" t="s">
        <v>252</v>
      </c>
      <c r="F41" s="45" t="s">
        <v>253</v>
      </c>
      <c r="G41" s="59" t="s">
        <v>254</v>
      </c>
      <c r="H41" s="59"/>
      <c r="I41" s="43"/>
      <c r="J41" s="43"/>
      <c r="K41" s="43"/>
      <c r="L41" s="43"/>
      <c r="M41" s="43"/>
      <c r="N41" s="43"/>
      <c r="O41" s="43"/>
      <c r="P41" s="43"/>
      <c r="Q41" s="43"/>
      <c r="R41" s="43"/>
      <c r="S41" s="43"/>
      <c r="T41" s="43"/>
      <c r="U41" s="43"/>
      <c r="V41" s="43"/>
      <c r="W41" s="43"/>
      <c r="X41" s="43"/>
      <c r="Y41" s="43"/>
    </row>
    <row r="42">
      <c r="A42" s="139"/>
      <c r="B42" s="49"/>
      <c r="C42" s="148" t="s">
        <v>231</v>
      </c>
      <c r="D42" s="166" t="str">
        <f>'Ratios 2021'!D49</f>
        <v>$0</v>
      </c>
      <c r="E42" s="166" t="str">
        <f>'Ratios 2022'!D49</f>
        <v>$0</v>
      </c>
      <c r="F42" s="166" t="str">
        <f>'Ratios 2023'!D49</f>
        <v>$0</v>
      </c>
      <c r="G42" s="183" t="str">
        <f>average(D42:F42)</f>
        <v>#DIV/0!</v>
      </c>
      <c r="H42" s="150" t="s">
        <v>232</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233</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234</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251</v>
      </c>
      <c r="E46" s="45" t="s">
        <v>252</v>
      </c>
      <c r="F46" s="45" t="s">
        <v>253</v>
      </c>
      <c r="G46" s="59" t="s">
        <v>254</v>
      </c>
      <c r="H46" s="59"/>
      <c r="I46" s="43"/>
      <c r="J46" s="43"/>
      <c r="K46" s="43"/>
      <c r="L46" s="43"/>
      <c r="M46" s="43"/>
      <c r="N46" s="43"/>
      <c r="O46" s="43"/>
      <c r="P46" s="43"/>
      <c r="Q46" s="43"/>
      <c r="R46" s="43"/>
      <c r="S46" s="43"/>
      <c r="T46" s="43"/>
      <c r="U46" s="43"/>
      <c r="V46" s="43"/>
      <c r="W46" s="43"/>
      <c r="X46" s="43"/>
      <c r="Y46" s="43"/>
    </row>
    <row r="47">
      <c r="A47" s="139"/>
      <c r="B47" s="49"/>
      <c r="C47" s="148" t="s">
        <v>237</v>
      </c>
      <c r="D47" s="149">
        <f>'Ratios 2021'!D54</f>
        <v>1.397297117</v>
      </c>
      <c r="E47" s="149">
        <f>'Ratios 2022'!D54</f>
        <v>1.492403772</v>
      </c>
      <c r="F47" s="149">
        <f>'Ratios 2023'!D54</f>
        <v>1.800250675</v>
      </c>
      <c r="G47" s="177">
        <f>average(D47:F47)</f>
        <v>1.563317188</v>
      </c>
      <c r="H47" s="150" t="s">
        <v>238</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239</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240</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251</v>
      </c>
      <c r="E51" s="45" t="s">
        <v>252</v>
      </c>
      <c r="F51" s="45" t="s">
        <v>253</v>
      </c>
      <c r="G51" s="59" t="s">
        <v>254</v>
      </c>
      <c r="H51" s="59"/>
      <c r="I51" s="43"/>
      <c r="J51" s="43"/>
      <c r="K51" s="43"/>
      <c r="L51" s="43"/>
      <c r="M51" s="43"/>
      <c r="N51" s="43"/>
      <c r="O51" s="43"/>
      <c r="P51" s="43"/>
      <c r="Q51" s="43"/>
      <c r="R51" s="43"/>
      <c r="S51" s="43"/>
      <c r="T51" s="43"/>
      <c r="U51" s="43"/>
      <c r="V51" s="43"/>
      <c r="W51" s="43"/>
      <c r="X51" s="43"/>
      <c r="Y51" s="43"/>
    </row>
    <row r="52">
      <c r="A52" s="139"/>
      <c r="B52" s="49"/>
      <c r="C52" s="148" t="s">
        <v>243</v>
      </c>
      <c r="D52" s="184">
        <f>'Ratios 2021'!D59</f>
        <v>0</v>
      </c>
      <c r="E52" s="184">
        <f>'Ratios 2022'!D59</f>
        <v>0</v>
      </c>
      <c r="F52" s="184">
        <f>'Ratios 2023'!D59</f>
        <v>0</v>
      </c>
      <c r="G52" s="185">
        <f>average(D52:F52)</f>
        <v>0</v>
      </c>
      <c r="H52" s="150" t="s">
        <v>244</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AMERICAN ASSOCIATION FOR JUSTICE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AMERICAN ASSOCIATION FOR JUSTICE</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1.8532728E7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3858144.0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2409589.0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1200000.0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1160246.0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84833.0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27245540</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2617.0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180501.0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84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60" t="s">
        <v>101</v>
      </c>
      <c r="D39" s="74"/>
      <c r="E39" s="48">
        <v>212428.0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102</v>
      </c>
      <c r="D40" s="74"/>
      <c r="E40" s="48">
        <v>48845.0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103</v>
      </c>
      <c r="D41" s="74"/>
      <c r="E41" s="48">
        <v>40000.0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104</v>
      </c>
      <c r="D42" s="74"/>
      <c r="E42" s="48">
        <v>9718.0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310991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105</v>
      </c>
      <c r="D44" s="88"/>
      <c r="E44" s="88"/>
      <c r="F44" s="89">
        <f>sum(F16:F43)+F9</f>
        <v>27739649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AMERICAN ASSOCIATION FOR JUSTICE</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106</v>
      </c>
      <c r="D2" s="42" t="s">
        <v>107</v>
      </c>
      <c r="E2" s="42" t="s">
        <v>108</v>
      </c>
      <c r="F2" s="42" t="s">
        <v>109</v>
      </c>
      <c r="G2" s="43"/>
      <c r="H2" s="43"/>
      <c r="I2" s="43"/>
      <c r="J2" s="43"/>
      <c r="K2" s="43"/>
      <c r="L2" s="43"/>
      <c r="M2" s="43"/>
      <c r="N2" s="43"/>
      <c r="O2" s="43"/>
      <c r="P2" s="43"/>
      <c r="Q2" s="43"/>
      <c r="R2" s="43"/>
      <c r="S2" s="43"/>
      <c r="T2" s="43"/>
      <c r="U2" s="43"/>
      <c r="V2" s="43"/>
      <c r="W2" s="43"/>
      <c r="X2" s="43"/>
      <c r="Y2" s="43"/>
      <c r="Z2" s="43"/>
    </row>
    <row r="3">
      <c r="A3" s="80">
        <v>1.0</v>
      </c>
      <c r="B3" s="96" t="s">
        <v>110</v>
      </c>
      <c r="C3" s="98">
        <f t="shared" ref="C3:C39" si="1">sum(D3:F3)</f>
        <v>735229</v>
      </c>
      <c r="D3" s="99">
        <v>735229.0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111</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112</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113</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114</v>
      </c>
      <c r="C7" s="98">
        <f t="shared" si="1"/>
        <v>2104545</v>
      </c>
      <c r="D7" s="99">
        <v>2104545.0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115</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116</v>
      </c>
      <c r="C9" s="98">
        <f t="shared" si="1"/>
        <v>7388841</v>
      </c>
      <c r="D9" s="99">
        <v>7388841.0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117</v>
      </c>
      <c r="C10" s="98">
        <f t="shared" si="1"/>
        <v>69601</v>
      </c>
      <c r="D10" s="99">
        <v>69601.0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118</v>
      </c>
      <c r="C11" s="98">
        <f t="shared" si="1"/>
        <v>2231528</v>
      </c>
      <c r="D11" s="99">
        <v>2231528.0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119</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120</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121</v>
      </c>
      <c r="B14" s="46" t="s">
        <v>122</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123</v>
      </c>
      <c r="C15" s="98">
        <f t="shared" si="1"/>
        <v>364994</v>
      </c>
      <c r="D15" s="99">
        <v>364994.0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124</v>
      </c>
      <c r="C16" s="98">
        <f t="shared" si="1"/>
        <v>108445</v>
      </c>
      <c r="D16" s="99">
        <v>108445.0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125</v>
      </c>
      <c r="C17" s="98">
        <f t="shared" si="1"/>
        <v>922421</v>
      </c>
      <c r="D17" s="99">
        <v>922421.0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126</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127</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128</v>
      </c>
      <c r="C20" s="98">
        <f t="shared" si="1"/>
        <v>554210</v>
      </c>
      <c r="D20" s="99">
        <v>554210.0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129</v>
      </c>
      <c r="C21" s="98">
        <f t="shared" si="1"/>
        <v>612747</v>
      </c>
      <c r="D21" s="99">
        <v>612747.0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130</v>
      </c>
      <c r="C22" s="98">
        <f t="shared" si="1"/>
        <v>1211681</v>
      </c>
      <c r="D22" s="99">
        <v>1211681.0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131</v>
      </c>
      <c r="C23" s="98">
        <f t="shared" si="1"/>
        <v>821209</v>
      </c>
      <c r="D23" s="99">
        <v>821209.0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132</v>
      </c>
      <c r="C25" s="98">
        <f t="shared" si="1"/>
        <v>2765160</v>
      </c>
      <c r="D25" s="99">
        <v>2765160.0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133</v>
      </c>
      <c r="C26" s="98">
        <f t="shared" si="1"/>
        <v>635513</v>
      </c>
      <c r="D26" s="99">
        <v>635513.0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134</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135</v>
      </c>
      <c r="C28" s="98">
        <f t="shared" si="1"/>
        <v>3495352</v>
      </c>
      <c r="D28" s="99">
        <v>3495352.0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136</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137</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138</v>
      </c>
      <c r="C31" s="98">
        <f t="shared" si="1"/>
        <v>500557</v>
      </c>
      <c r="D31" s="99">
        <v>500557.0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139</v>
      </c>
      <c r="C32" s="98">
        <f t="shared" si="1"/>
        <v>264621</v>
      </c>
      <c r="D32" s="99">
        <v>264621.0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140</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121</v>
      </c>
      <c r="B34" s="102" t="s">
        <v>141</v>
      </c>
      <c r="C34" s="98">
        <f t="shared" si="1"/>
        <v>596953</v>
      </c>
      <c r="D34" s="99">
        <v>596953.0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142</v>
      </c>
      <c r="C35" s="98">
        <f t="shared" si="1"/>
        <v>279055</v>
      </c>
      <c r="D35" s="99">
        <v>279055.0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143</v>
      </c>
      <c r="C36" s="98">
        <f t="shared" si="1"/>
        <v>162022</v>
      </c>
      <c r="D36" s="99">
        <v>162022.0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144</v>
      </c>
      <c r="C37" s="98">
        <f t="shared" si="1"/>
        <v>66470</v>
      </c>
      <c r="D37" s="99">
        <v>66470.0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145</v>
      </c>
      <c r="C38" s="98">
        <f t="shared" si="1"/>
        <v>38175</v>
      </c>
      <c r="D38" s="99">
        <v>38175.0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146</v>
      </c>
      <c r="C40" s="104">
        <f t="shared" ref="C40:F40" si="2">sum(C3:C39)</f>
        <v>25929329</v>
      </c>
      <c r="D40" s="104">
        <f t="shared" si="2"/>
        <v>25929329</v>
      </c>
      <c r="E40" s="104">
        <f t="shared" si="2"/>
        <v>0</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AMERICAN ASSOCIATION FOR JUSTICE</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147</v>
      </c>
      <c r="B2" s="45">
        <v>1.0</v>
      </c>
      <c r="C2" s="46" t="s">
        <v>148</v>
      </c>
      <c r="D2" s="111"/>
      <c r="E2" s="112">
        <v>7112521.0</v>
      </c>
      <c r="F2" s="43"/>
      <c r="G2" s="43"/>
      <c r="H2" s="43"/>
      <c r="I2" s="43"/>
      <c r="J2" s="43"/>
      <c r="K2" s="43"/>
      <c r="L2" s="43"/>
      <c r="M2" s="43"/>
      <c r="N2" s="43"/>
      <c r="O2" s="43"/>
      <c r="P2" s="43"/>
      <c r="Q2" s="43"/>
      <c r="R2" s="43"/>
      <c r="S2" s="43"/>
      <c r="T2" s="43"/>
      <c r="U2" s="43"/>
      <c r="V2" s="43"/>
      <c r="W2" s="43"/>
      <c r="X2" s="43"/>
      <c r="Y2" s="43"/>
      <c r="Z2" s="43"/>
    </row>
    <row r="3">
      <c r="A3" s="49"/>
      <c r="B3" s="45">
        <v>2.0</v>
      </c>
      <c r="C3" s="46" t="s">
        <v>149</v>
      </c>
      <c r="D3" s="113"/>
      <c r="E3" s="112">
        <v>2886645.0</v>
      </c>
      <c r="F3" s="43"/>
      <c r="G3" s="43"/>
      <c r="H3" s="43"/>
      <c r="I3" s="43"/>
      <c r="J3" s="43"/>
      <c r="K3" s="43"/>
      <c r="L3" s="43"/>
      <c r="M3" s="43"/>
      <c r="N3" s="43"/>
      <c r="O3" s="43"/>
      <c r="P3" s="43"/>
      <c r="Q3" s="43"/>
      <c r="R3" s="43"/>
      <c r="S3" s="43"/>
      <c r="T3" s="43"/>
      <c r="U3" s="43"/>
      <c r="V3" s="43"/>
      <c r="W3" s="43"/>
      <c r="X3" s="43"/>
      <c r="Y3" s="43"/>
      <c r="Z3" s="43"/>
    </row>
    <row r="4">
      <c r="A4" s="49"/>
      <c r="B4" s="45">
        <v>3.0</v>
      </c>
      <c r="C4" s="46" t="s">
        <v>150</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151</v>
      </c>
      <c r="D5" s="113"/>
      <c r="E5" s="112">
        <v>2107708.0</v>
      </c>
      <c r="F5" s="43"/>
      <c r="G5" s="43"/>
      <c r="H5" s="43"/>
      <c r="I5" s="43"/>
      <c r="J5" s="43"/>
      <c r="K5" s="43"/>
      <c r="L5" s="43"/>
      <c r="M5" s="43"/>
      <c r="N5" s="43"/>
      <c r="O5" s="43"/>
      <c r="P5" s="43"/>
      <c r="Q5" s="43"/>
      <c r="R5" s="43"/>
      <c r="S5" s="43"/>
      <c r="T5" s="43"/>
      <c r="U5" s="43"/>
      <c r="V5" s="43"/>
      <c r="W5" s="43"/>
      <c r="X5" s="43"/>
      <c r="Y5" s="43"/>
      <c r="Z5" s="43"/>
    </row>
    <row r="6">
      <c r="A6" s="49"/>
      <c r="B6" s="45">
        <v>5.0</v>
      </c>
      <c r="C6" s="51" t="s">
        <v>152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156</v>
      </c>
      <c r="D10" s="111"/>
      <c r="E10" s="112">
        <v>539650.0</v>
      </c>
      <c r="F10" s="43"/>
      <c r="G10" s="43"/>
      <c r="H10" s="43"/>
      <c r="I10" s="43"/>
      <c r="J10" s="43"/>
      <c r="K10" s="43"/>
      <c r="L10" s="43"/>
      <c r="M10" s="43"/>
      <c r="N10" s="43"/>
      <c r="O10" s="43"/>
      <c r="P10" s="43"/>
      <c r="Q10" s="43"/>
      <c r="R10" s="43"/>
      <c r="S10" s="43"/>
      <c r="T10" s="43"/>
      <c r="U10" s="43"/>
      <c r="V10" s="43"/>
      <c r="W10" s="43"/>
      <c r="X10" s="43"/>
      <c r="Y10" s="43"/>
      <c r="Z10" s="43"/>
    </row>
    <row r="11">
      <c r="A11" s="49"/>
      <c r="B11" s="45" t="s">
        <v>157</v>
      </c>
      <c r="C11" s="46" t="s">
        <v>158</v>
      </c>
      <c r="D11" s="112">
        <v>1.4035411E7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159</v>
      </c>
      <c r="C12" s="46" t="s">
        <v>160</v>
      </c>
      <c r="D12" s="112">
        <v>1.1334419E7</v>
      </c>
      <c r="E12" s="109">
        <f>D11-D12</f>
        <v>2700992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161</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162</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165</v>
      </c>
      <c r="D17" s="113"/>
      <c r="E17" s="112">
        <v>1197398.0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166</v>
      </c>
      <c r="D18" s="114"/>
      <c r="E18" s="115">
        <f>sum(E2:E17)</f>
        <v>16544914</v>
      </c>
      <c r="F18" s="43"/>
      <c r="G18" s="43"/>
      <c r="H18" s="43"/>
      <c r="I18" s="43"/>
      <c r="J18" s="43"/>
      <c r="K18" s="43"/>
      <c r="L18" s="43"/>
      <c r="M18" s="43"/>
      <c r="N18" s="43"/>
      <c r="O18" s="43"/>
      <c r="P18" s="43"/>
      <c r="Q18" s="43"/>
      <c r="R18" s="43"/>
      <c r="S18" s="43"/>
      <c r="T18" s="43"/>
      <c r="U18" s="43"/>
      <c r="V18" s="43"/>
      <c r="W18" s="43"/>
      <c r="X18" s="43"/>
      <c r="Y18" s="43"/>
      <c r="Z18" s="43"/>
    </row>
    <row r="19">
      <c r="A19" s="44" t="s">
        <v>167</v>
      </c>
      <c r="B19" s="116">
        <v>17.0</v>
      </c>
      <c r="C19" s="117" t="s">
        <v>168</v>
      </c>
      <c r="D19" s="118"/>
      <c r="E19" s="112">
        <v>1993568.0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170</v>
      </c>
      <c r="D21" s="118"/>
      <c r="E21" s="112">
        <v>7057137.0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171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174</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176</v>
      </c>
      <c r="D27" s="118"/>
      <c r="E27" s="119">
        <v>5757695.0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177</v>
      </c>
      <c r="D28" s="126"/>
      <c r="E28" s="127">
        <f>sum(E19:E27)</f>
        <v>14808400</v>
      </c>
      <c r="F28" s="43"/>
      <c r="G28" s="43"/>
      <c r="H28" s="43"/>
      <c r="I28" s="43"/>
      <c r="J28" s="43"/>
      <c r="K28" s="43"/>
      <c r="L28" s="43"/>
      <c r="M28" s="43"/>
      <c r="N28" s="43"/>
      <c r="O28" s="43"/>
      <c r="P28" s="43"/>
      <c r="Q28" s="43"/>
      <c r="R28" s="43"/>
      <c r="S28" s="43"/>
      <c r="T28" s="43"/>
      <c r="U28" s="43"/>
      <c r="V28" s="43"/>
      <c r="W28" s="43"/>
      <c r="X28" s="43"/>
      <c r="Y28" s="43"/>
      <c r="Z28" s="43"/>
    </row>
    <row r="29">
      <c r="A29" s="65" t="s">
        <v>178</v>
      </c>
      <c r="B29" s="128"/>
      <c r="C29" s="129" t="s">
        <v>179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180</v>
      </c>
      <c r="D30" s="118"/>
      <c r="E30" s="112">
        <v>632967.0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181</v>
      </c>
      <c r="D31" s="118"/>
      <c r="E31" s="112">
        <v>1103547.0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186</v>
      </c>
      <c r="D36" s="132"/>
      <c r="E36" s="127">
        <f>sum(E30:E35)</f>
        <v>1736514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187</v>
      </c>
      <c r="D37" s="136"/>
      <c r="E37" s="137">
        <f>E36+E28</f>
        <v>16544914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AMERICAN ASSOCIATION FOR JUSTICE</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189</v>
      </c>
      <c r="C3" s="145" t="s">
        <v>190</v>
      </c>
      <c r="D3" s="146">
        <f>'Expenses 2021'!C40</f>
        <v>25929329</v>
      </c>
      <c r="E3" s="147"/>
      <c r="F3" s="43"/>
      <c r="G3" s="43"/>
      <c r="H3" s="43"/>
      <c r="I3" s="43"/>
      <c r="J3" s="43"/>
      <c r="K3" s="43"/>
      <c r="L3" s="43"/>
      <c r="M3" s="43"/>
      <c r="N3" s="43"/>
      <c r="O3" s="43"/>
      <c r="P3" s="43"/>
      <c r="Q3" s="43"/>
      <c r="R3" s="43"/>
      <c r="S3" s="43"/>
      <c r="T3" s="43"/>
      <c r="U3" s="43"/>
      <c r="V3" s="43"/>
      <c r="W3" s="43"/>
      <c r="X3" s="43"/>
      <c r="Y3" s="43"/>
    </row>
    <row r="4">
      <c r="A4" s="139"/>
      <c r="B4" s="49"/>
      <c r="C4" s="145" t="s">
        <v>191</v>
      </c>
      <c r="D4" s="146">
        <f>'Expenses 2021'!C31</f>
        <v>500557</v>
      </c>
      <c r="E4" s="147"/>
      <c r="F4" s="43"/>
      <c r="G4" s="43"/>
      <c r="H4" s="43"/>
      <c r="I4" s="43"/>
      <c r="J4" s="43"/>
      <c r="K4" s="43"/>
      <c r="L4" s="43"/>
      <c r="M4" s="43"/>
      <c r="N4" s="43"/>
      <c r="O4" s="43"/>
      <c r="P4" s="43"/>
      <c r="Q4" s="43"/>
      <c r="R4" s="43"/>
      <c r="S4" s="43"/>
      <c r="T4" s="43"/>
      <c r="U4" s="43"/>
      <c r="V4" s="43"/>
      <c r="W4" s="43"/>
      <c r="X4" s="43"/>
      <c r="Y4" s="43"/>
    </row>
    <row r="5">
      <c r="A5" s="139"/>
      <c r="B5" s="49"/>
      <c r="C5" s="145" t="s">
        <v>192</v>
      </c>
      <c r="D5" s="146">
        <f>D3-D4</f>
        <v>25428772</v>
      </c>
      <c r="E5" s="147"/>
      <c r="F5" s="43"/>
      <c r="G5" s="43"/>
      <c r="H5" s="43"/>
      <c r="I5" s="43"/>
      <c r="J5" s="43"/>
      <c r="K5" s="43"/>
      <c r="L5" s="43"/>
      <c r="M5" s="43"/>
      <c r="N5" s="43"/>
      <c r="O5" s="43"/>
      <c r="P5" s="43"/>
      <c r="Q5" s="43"/>
      <c r="R5" s="43"/>
      <c r="S5" s="43"/>
      <c r="T5" s="43"/>
      <c r="U5" s="43"/>
      <c r="V5" s="43"/>
      <c r="W5" s="43"/>
      <c r="X5" s="43"/>
      <c r="Y5" s="43"/>
    </row>
    <row r="6">
      <c r="A6" s="139"/>
      <c r="B6" s="49"/>
      <c r="C6" s="145" t="s">
        <v>193</v>
      </c>
      <c r="D6" s="146">
        <f>D5/12</f>
        <v>2119064.333</v>
      </c>
      <c r="E6" s="147"/>
      <c r="F6" s="43"/>
      <c r="G6" s="43"/>
      <c r="H6" s="43"/>
      <c r="I6" s="43"/>
      <c r="J6" s="43"/>
      <c r="K6" s="43"/>
      <c r="L6" s="43"/>
      <c r="M6" s="43"/>
      <c r="N6" s="43"/>
      <c r="O6" s="43"/>
      <c r="P6" s="43"/>
      <c r="Q6" s="43"/>
      <c r="R6" s="43"/>
      <c r="S6" s="43"/>
      <c r="T6" s="43"/>
      <c r="U6" s="43"/>
      <c r="V6" s="43"/>
      <c r="W6" s="43"/>
      <c r="X6" s="43"/>
      <c r="Y6" s="43"/>
    </row>
    <row r="7">
      <c r="A7" s="139"/>
      <c r="B7" s="49"/>
      <c r="C7" s="145" t="s">
        <v>194</v>
      </c>
      <c r="D7" s="75">
        <f>'Balance Sheet 2021'!E2+'Balance Sheet 2021'!E3</f>
        <v>9999166</v>
      </c>
      <c r="E7" s="147"/>
      <c r="F7" s="43"/>
      <c r="G7" s="43"/>
      <c r="H7" s="43"/>
      <c r="I7" s="43"/>
      <c r="J7" s="43"/>
      <c r="K7" s="43"/>
      <c r="L7" s="43"/>
      <c r="M7" s="43"/>
      <c r="N7" s="43"/>
      <c r="O7" s="43"/>
      <c r="P7" s="43"/>
      <c r="Q7" s="43"/>
      <c r="R7" s="43"/>
      <c r="S7" s="43"/>
      <c r="T7" s="43"/>
      <c r="U7" s="43"/>
      <c r="V7" s="43"/>
      <c r="W7" s="43"/>
      <c r="X7" s="43"/>
      <c r="Y7" s="43"/>
    </row>
    <row r="8">
      <c r="A8" s="139"/>
      <c r="B8" s="49"/>
      <c r="C8" s="148" t="s">
        <v>188</v>
      </c>
      <c r="D8" s="149">
        <f>D7/D6</f>
        <v>4.718670331</v>
      </c>
      <c r="E8" s="150" t="s">
        <v>195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197</v>
      </c>
      <c r="C11" s="145" t="s">
        <v>198</v>
      </c>
      <c r="D11" s="75">
        <f>'Balance Sheet 2021'!E30</f>
        <v>632967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199</v>
      </c>
      <c r="D12" s="75">
        <f>'Expenses 2021'!C40</f>
        <v>25929329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200</v>
      </c>
      <c r="D13" s="146">
        <f>D12/12</f>
        <v>2160777.417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196</v>
      </c>
      <c r="D14" s="149">
        <f>D11/D13</f>
        <v>0.2929348461</v>
      </c>
      <c r="E14" s="150" t="s">
        <v>195</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201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202</v>
      </c>
      <c r="C17" s="145" t="s">
        <v>203</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199</v>
      </c>
      <c r="D18" s="75">
        <f>'Expenses 2021'!C40</f>
        <v>25929329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200</v>
      </c>
      <c r="D19" s="146">
        <f>D18/12</f>
        <v>2160777.417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204</v>
      </c>
      <c r="D20" s="149">
        <f>D17/D19</f>
        <v>0</v>
      </c>
      <c r="E20" s="150" t="s">
        <v>195</v>
      </c>
      <c r="F20" s="43"/>
      <c r="G20" s="43"/>
      <c r="H20" s="43"/>
      <c r="I20" s="43"/>
      <c r="J20" s="43"/>
      <c r="K20" s="43"/>
      <c r="L20" s="43"/>
      <c r="M20" s="43"/>
      <c r="N20" s="43"/>
      <c r="O20" s="43"/>
      <c r="P20" s="43"/>
      <c r="Q20" s="43"/>
      <c r="R20" s="43"/>
      <c r="S20" s="43"/>
      <c r="T20" s="43"/>
      <c r="U20" s="43"/>
      <c r="V20" s="43"/>
      <c r="W20" s="43"/>
      <c r="X20" s="43"/>
      <c r="Y20" s="43"/>
    </row>
    <row r="21">
      <c r="A21" s="139"/>
      <c r="B21" s="49"/>
      <c r="C21" s="154" t="s">
        <v>205</v>
      </c>
      <c r="D21" s="155">
        <f>D20+D8</f>
        <v>4.718670331</v>
      </c>
      <c r="E21" s="156" t="s">
        <v>195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207</v>
      </c>
      <c r="C24" s="160"/>
      <c r="D24" s="161">
        <f>max('Revenues 2021'!E2:E7,'Revenues 2021'!F10:F15)</f>
        <v>18532728</v>
      </c>
      <c r="E24" s="162" t="s">
        <v>208</v>
      </c>
      <c r="F24" s="43"/>
      <c r="G24" s="43"/>
      <c r="H24" s="43"/>
      <c r="I24" s="43"/>
      <c r="J24" s="43"/>
      <c r="K24" s="43"/>
      <c r="L24" s="43"/>
      <c r="M24" s="43"/>
      <c r="N24" s="43"/>
      <c r="O24" s="43"/>
      <c r="P24" s="43"/>
      <c r="Q24" s="43"/>
      <c r="R24" s="43"/>
      <c r="S24" s="43"/>
      <c r="T24" s="43"/>
      <c r="U24" s="43"/>
      <c r="V24" s="43"/>
      <c r="W24" s="43"/>
      <c r="X24" s="43"/>
      <c r="Y24" s="43"/>
    </row>
    <row r="25">
      <c r="A25" s="139"/>
      <c r="B25" s="49"/>
      <c r="C25" s="145" t="s">
        <v>209</v>
      </c>
      <c r="D25" s="146">
        <f>'Revenues 2021'!F44</f>
        <v>27739649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206</v>
      </c>
      <c r="D26" s="163">
        <f>D24/D25</f>
        <v>0.6680952596</v>
      </c>
      <c r="E26" s="150" t="s">
        <v>210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211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212</v>
      </c>
      <c r="C29" s="145" t="s">
        <v>213</v>
      </c>
      <c r="D29" s="75">
        <f>SUM('Expenses 2021'!C7:C9)</f>
        <v>9493386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214</v>
      </c>
      <c r="D30" s="75">
        <f>SUM('Expenses 2021'!C10:C12)</f>
        <v>2301129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215</v>
      </c>
      <c r="D31" s="75">
        <f>sum(D29:D30)</f>
        <v>11794515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190</v>
      </c>
      <c r="D32" s="75">
        <f>'Expenses 2021'!C40</f>
        <v>25929329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216</v>
      </c>
      <c r="D33" s="163">
        <f>D31/D32</f>
        <v>0.4548715858</v>
      </c>
      <c r="E33" s="150" t="s">
        <v>217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219</v>
      </c>
      <c r="C36" s="145" t="s">
        <v>220</v>
      </c>
      <c r="D36" s="75">
        <f>SUM('Expenses 2021'!C10:C11)</f>
        <v>2301129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213</v>
      </c>
      <c r="D37" s="75">
        <f>SUM('Expenses 2021'!C7:C9)</f>
        <v>9493386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218</v>
      </c>
      <c r="D38" s="163">
        <f>D36/D37</f>
        <v>0.2423928617</v>
      </c>
      <c r="E38" s="150" t="s">
        <v>221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223</v>
      </c>
      <c r="C41" s="148" t="s">
        <v>224</v>
      </c>
      <c r="D41" s="75">
        <f>'Expenses 2021'!D40</f>
        <v>25929329</v>
      </c>
      <c r="E41" s="165">
        <f t="shared" ref="E41:E44" si="1">D41/$D$44</f>
        <v>1</v>
      </c>
      <c r="F41" s="43"/>
      <c r="G41" s="43"/>
      <c r="H41" s="43"/>
      <c r="I41" s="43"/>
      <c r="J41" s="43"/>
      <c r="K41" s="43"/>
      <c r="L41" s="43"/>
      <c r="M41" s="43"/>
      <c r="N41" s="43"/>
      <c r="O41" s="43"/>
      <c r="P41" s="43"/>
      <c r="Q41" s="43"/>
      <c r="R41" s="43"/>
      <c r="S41" s="43"/>
      <c r="T41" s="43"/>
      <c r="U41" s="43"/>
      <c r="V41" s="43"/>
      <c r="W41" s="43"/>
      <c r="X41" s="43"/>
      <c r="Y41" s="43"/>
    </row>
    <row r="42">
      <c r="A42" s="139"/>
      <c r="B42" s="49"/>
      <c r="C42" s="148" t="s">
        <v>225</v>
      </c>
      <c r="D42" s="146">
        <f>'Expenses 2021'!E40</f>
        <v>0</v>
      </c>
      <c r="E42" s="165">
        <f t="shared" si="1"/>
        <v>0</v>
      </c>
      <c r="F42" s="43"/>
      <c r="G42" s="43"/>
      <c r="H42" s="43"/>
      <c r="I42" s="43"/>
      <c r="J42" s="43"/>
      <c r="K42" s="43"/>
      <c r="L42" s="43"/>
      <c r="M42" s="43"/>
      <c r="N42" s="43"/>
      <c r="O42" s="43"/>
      <c r="P42" s="43"/>
      <c r="Q42" s="43"/>
      <c r="R42" s="43"/>
      <c r="S42" s="43"/>
      <c r="T42" s="43"/>
      <c r="U42" s="43"/>
      <c r="V42" s="43"/>
      <c r="W42" s="43"/>
      <c r="X42" s="43"/>
      <c r="Y42" s="43"/>
    </row>
    <row r="43">
      <c r="A43" s="139"/>
      <c r="B43" s="49"/>
      <c r="C43" s="148" t="s">
        <v>226</v>
      </c>
      <c r="D43" s="146">
        <f>'Expenses 2021'!F40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190</v>
      </c>
      <c r="D44" s="146">
        <f>sum(D41:D43)</f>
        <v>25929329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228</v>
      </c>
      <c r="C47" s="145" t="s">
        <v>229</v>
      </c>
      <c r="D47" s="146">
        <f>'Revenues 2021'!F9</f>
        <v>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230</v>
      </c>
      <c r="D48" s="146">
        <f>'Expenses 2021'!F40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231</v>
      </c>
      <c r="D49" s="166" t="str">
        <f>if(D48=0, "$0",D47/D48)</f>
        <v>$0</v>
      </c>
      <c r="E49" s="150" t="s">
        <v>232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234</v>
      </c>
      <c r="C52" s="145" t="s">
        <v>235</v>
      </c>
      <c r="D52" s="146">
        <f>sum('Balance Sheet 2021'!E2:E10)</f>
        <v>12646524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236</v>
      </c>
      <c r="D53" s="146">
        <f>sum('Balance Sheet 2021'!E19:E22)</f>
        <v>9050705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237</v>
      </c>
      <c r="D54" s="168">
        <f>D52/D53</f>
        <v>1.397297117</v>
      </c>
      <c r="E54" s="150" t="s">
        <v>238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240</v>
      </c>
      <c r="C57" s="145" t="s">
        <v>241</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242</v>
      </c>
      <c r="D58" s="146">
        <f>'Balance Sheet 2021'!E18</f>
        <v>16544914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243</v>
      </c>
      <c r="D59" s="169">
        <f>D57/D58</f>
        <v>0</v>
      </c>
      <c r="E59" s="150" t="s">
        <v>244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AMERICAN ASSOCIATION FOR JUSTICE</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1.9266568E7</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4977932.0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1842077.0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t="s">
        <v>67</v>
      </c>
      <c r="D13" s="61"/>
      <c r="E13" s="61"/>
      <c r="F13" s="62">
        <v>1200000.0</v>
      </c>
      <c r="G13" s="172"/>
      <c r="H13" s="43"/>
      <c r="J13" s="172"/>
      <c r="K13" s="43"/>
      <c r="L13" s="43"/>
      <c r="M13" s="43"/>
      <c r="N13" s="43"/>
      <c r="O13" s="43"/>
      <c r="P13" s="43"/>
      <c r="Q13" s="43"/>
      <c r="R13" s="43"/>
      <c r="S13" s="43"/>
      <c r="T13" s="43"/>
      <c r="U13" s="43"/>
      <c r="V13" s="43"/>
      <c r="W13" s="43"/>
      <c r="X13" s="43"/>
      <c r="Y13" s="43"/>
      <c r="Z13" s="43"/>
    </row>
    <row r="14">
      <c r="A14" s="49"/>
      <c r="B14" s="45" t="s">
        <v>54</v>
      </c>
      <c r="C14" s="174" t="s">
        <v>68</v>
      </c>
      <c r="D14" s="61"/>
      <c r="E14" s="61"/>
      <c r="F14" s="62">
        <v>970666.0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80362.0</v>
      </c>
      <c r="G15" s="43"/>
      <c r="H15" s="43"/>
      <c r="J15" s="172"/>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28337605</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341509.0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97730.0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500.0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500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500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245</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60" t="s">
        <v>101</v>
      </c>
      <c r="D39" s="74"/>
      <c r="E39" s="48">
        <v>190665.0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102</v>
      </c>
      <c r="D40" s="74"/>
      <c r="E40" s="48">
        <v>41173.0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103</v>
      </c>
      <c r="D41" s="74"/>
      <c r="E41" s="48">
        <v>40000.0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104</v>
      </c>
      <c r="D42" s="74"/>
      <c r="E42" s="48">
        <v>4588.0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276426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105</v>
      </c>
      <c r="D44" s="88"/>
      <c r="E44" s="88"/>
      <c r="F44" s="89">
        <f>sum(F16:F43)+F9</f>
        <v>29053770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AMERICAN ASSOCIATION FOR JUSTICE</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106</v>
      </c>
      <c r="D2" s="42" t="s">
        <v>107</v>
      </c>
      <c r="E2" s="42" t="s">
        <v>108</v>
      </c>
      <c r="F2" s="42" t="s">
        <v>109</v>
      </c>
      <c r="G2" s="43"/>
      <c r="H2" s="43"/>
      <c r="I2" s="43"/>
      <c r="J2" s="43"/>
      <c r="K2" s="43"/>
      <c r="L2" s="43"/>
      <c r="M2" s="43"/>
      <c r="N2" s="43"/>
      <c r="O2" s="43"/>
      <c r="P2" s="43"/>
      <c r="Q2" s="43"/>
      <c r="R2" s="43"/>
      <c r="S2" s="43"/>
      <c r="T2" s="43"/>
      <c r="U2" s="43"/>
      <c r="V2" s="43"/>
      <c r="W2" s="43"/>
      <c r="X2" s="43"/>
      <c r="Y2" s="43"/>
      <c r="Z2" s="43"/>
    </row>
    <row r="3">
      <c r="A3" s="80">
        <v>1.0</v>
      </c>
      <c r="B3" s="96" t="s">
        <v>110</v>
      </c>
      <c r="C3" s="98">
        <f t="shared" ref="C3:C39" si="1">sum(D3:F3)</f>
        <v>763110</v>
      </c>
      <c r="D3" s="99">
        <v>763110.0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111</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112</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113</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114</v>
      </c>
      <c r="C7" s="98">
        <f t="shared" si="1"/>
        <v>2225364</v>
      </c>
      <c r="D7" s="99">
        <v>2225364.0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115</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116</v>
      </c>
      <c r="C9" s="98">
        <f t="shared" si="1"/>
        <v>7801254</v>
      </c>
      <c r="D9" s="99">
        <v>7801254.0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117</v>
      </c>
      <c r="C10" s="98">
        <f t="shared" si="1"/>
        <v>108898</v>
      </c>
      <c r="D10" s="99">
        <v>108898.0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118</v>
      </c>
      <c r="C11" s="98">
        <f t="shared" si="1"/>
        <v>2202356</v>
      </c>
      <c r="D11" s="99">
        <v>2202356.0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119</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120</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121</v>
      </c>
      <c r="B14" s="46" t="s">
        <v>122</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123</v>
      </c>
      <c r="C15" s="98">
        <f t="shared" si="1"/>
        <v>308707</v>
      </c>
      <c r="D15" s="99">
        <v>308707.0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124</v>
      </c>
      <c r="C16" s="98">
        <f t="shared" si="1"/>
        <v>92376</v>
      </c>
      <c r="D16" s="99">
        <v>92376.0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125</v>
      </c>
      <c r="C17" s="98">
        <f t="shared" si="1"/>
        <v>1011828</v>
      </c>
      <c r="D17" s="99">
        <v>1011828.0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126</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127</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128</v>
      </c>
      <c r="C20" s="98">
        <f t="shared" si="1"/>
        <v>789627</v>
      </c>
      <c r="D20" s="99">
        <v>789627.0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129</v>
      </c>
      <c r="C21" s="98">
        <f t="shared" si="1"/>
        <v>710913</v>
      </c>
      <c r="D21" s="99">
        <v>710913.0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130</v>
      </c>
      <c r="C22" s="98">
        <f t="shared" si="1"/>
        <v>1420161</v>
      </c>
      <c r="D22" s="99">
        <v>1420161.0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131</v>
      </c>
      <c r="C23" s="98">
        <f t="shared" si="1"/>
        <v>925592</v>
      </c>
      <c r="D23" s="99">
        <v>925592.0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132</v>
      </c>
      <c r="C25" s="98">
        <f t="shared" si="1"/>
        <v>2961084</v>
      </c>
      <c r="D25" s="99">
        <v>2961084.0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133</v>
      </c>
      <c r="C26" s="98">
        <f t="shared" si="1"/>
        <v>688394</v>
      </c>
      <c r="D26" s="99">
        <v>688394.0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134</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135</v>
      </c>
      <c r="C28" s="98">
        <f t="shared" si="1"/>
        <v>3962869</v>
      </c>
      <c r="D28" s="99">
        <v>3962869.0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136</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137</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138</v>
      </c>
      <c r="C31" s="98">
        <f t="shared" si="1"/>
        <v>572971</v>
      </c>
      <c r="D31" s="99">
        <v>572971.0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139</v>
      </c>
      <c r="C32" s="98">
        <f t="shared" si="1"/>
        <v>263508</v>
      </c>
      <c r="D32" s="99">
        <v>263508.0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140</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121</v>
      </c>
      <c r="B34" s="60" t="s">
        <v>246</v>
      </c>
      <c r="C34" s="98">
        <f t="shared" si="1"/>
        <v>14093</v>
      </c>
      <c r="D34" s="99">
        <v>14093.0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141</v>
      </c>
      <c r="C35" s="98">
        <f t="shared" si="1"/>
        <v>489920</v>
      </c>
      <c r="D35" s="99">
        <v>489920.0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142</v>
      </c>
      <c r="C36" s="98">
        <f t="shared" si="1"/>
        <v>292838</v>
      </c>
      <c r="D36" s="99">
        <v>292838.0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143</v>
      </c>
      <c r="C37" s="98">
        <f t="shared" si="1"/>
        <v>132674</v>
      </c>
      <c r="D37" s="99">
        <v>132674.0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145</v>
      </c>
      <c r="C38" s="98">
        <f t="shared" si="1"/>
        <v>104318</v>
      </c>
      <c r="D38" s="99">
        <v>104318.0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146</v>
      </c>
      <c r="C40" s="104">
        <f t="shared" ref="C40:F40" si="2">sum(C3:C39)</f>
        <v>27842855</v>
      </c>
      <c r="D40" s="104">
        <f t="shared" si="2"/>
        <v>27842855</v>
      </c>
      <c r="E40" s="104">
        <f t="shared" si="2"/>
        <v>0</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AMERICAN ASSOCIATION FOR JUSTICE</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147</v>
      </c>
      <c r="B2" s="45">
        <v>1.0</v>
      </c>
      <c r="C2" s="46" t="s">
        <v>148</v>
      </c>
      <c r="D2" s="111"/>
      <c r="E2" s="112">
        <v>1.1064926E7</v>
      </c>
      <c r="F2" s="43"/>
      <c r="G2" s="43"/>
      <c r="H2" s="43"/>
      <c r="I2" s="43"/>
      <c r="J2" s="43"/>
      <c r="K2" s="43"/>
      <c r="L2" s="43"/>
      <c r="M2" s="43"/>
      <c r="N2" s="43"/>
      <c r="O2" s="43"/>
      <c r="P2" s="43"/>
      <c r="Q2" s="43"/>
      <c r="R2" s="43"/>
      <c r="S2" s="43"/>
      <c r="T2" s="43"/>
      <c r="U2" s="43"/>
      <c r="V2" s="43"/>
      <c r="W2" s="43"/>
      <c r="X2" s="43"/>
      <c r="Y2" s="43"/>
      <c r="Z2" s="43"/>
    </row>
    <row r="3">
      <c r="A3" s="49"/>
      <c r="B3" s="45">
        <v>2.0</v>
      </c>
      <c r="C3" s="46" t="s">
        <v>149</v>
      </c>
      <c r="D3" s="113"/>
      <c r="E3" s="112">
        <v>1851901.0</v>
      </c>
      <c r="F3" s="43"/>
      <c r="G3" s="43"/>
      <c r="H3" s="43"/>
      <c r="I3" s="43"/>
      <c r="J3" s="43"/>
      <c r="K3" s="43"/>
      <c r="L3" s="43"/>
      <c r="M3" s="43"/>
      <c r="N3" s="43"/>
      <c r="O3" s="43"/>
      <c r="P3" s="43"/>
      <c r="Q3" s="43"/>
      <c r="R3" s="43"/>
      <c r="S3" s="43"/>
      <c r="T3" s="43"/>
      <c r="U3" s="43"/>
      <c r="V3" s="43"/>
      <c r="W3" s="43"/>
      <c r="X3" s="43"/>
      <c r="Y3" s="43"/>
      <c r="Z3" s="43"/>
    </row>
    <row r="4">
      <c r="A4" s="49"/>
      <c r="B4" s="45">
        <v>3.0</v>
      </c>
      <c r="C4" s="46" t="s">
        <v>150</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151</v>
      </c>
      <c r="D5" s="113"/>
      <c r="E5" s="112">
        <v>223806.0</v>
      </c>
      <c r="F5" s="43"/>
      <c r="G5" s="43"/>
      <c r="H5" s="43"/>
      <c r="I5" s="43"/>
      <c r="J5" s="43"/>
      <c r="K5" s="43"/>
      <c r="L5" s="43"/>
      <c r="M5" s="43"/>
      <c r="N5" s="43"/>
      <c r="O5" s="43"/>
      <c r="P5" s="43"/>
      <c r="Q5" s="43"/>
      <c r="R5" s="43"/>
      <c r="S5" s="43"/>
      <c r="T5" s="43"/>
      <c r="U5" s="43"/>
      <c r="V5" s="43"/>
      <c r="W5" s="43"/>
      <c r="X5" s="43"/>
      <c r="Y5" s="43"/>
      <c r="Z5" s="43"/>
    </row>
    <row r="6">
      <c r="A6" s="49"/>
      <c r="B6" s="45">
        <v>5.0</v>
      </c>
      <c r="C6" s="51" t="s">
        <v>152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156</v>
      </c>
      <c r="D10" s="111"/>
      <c r="E10" s="112">
        <v>757598.0</v>
      </c>
      <c r="F10" s="43"/>
      <c r="G10" s="43"/>
      <c r="H10" s="43"/>
      <c r="I10" s="43"/>
      <c r="J10" s="43"/>
      <c r="K10" s="43"/>
      <c r="L10" s="43"/>
      <c r="M10" s="43"/>
      <c r="N10" s="43"/>
      <c r="O10" s="43"/>
      <c r="P10" s="43"/>
      <c r="Q10" s="43"/>
      <c r="R10" s="43"/>
      <c r="S10" s="43"/>
      <c r="T10" s="43"/>
      <c r="U10" s="43"/>
      <c r="V10" s="43"/>
      <c r="W10" s="43"/>
      <c r="X10" s="43"/>
      <c r="Y10" s="43"/>
      <c r="Z10" s="43"/>
    </row>
    <row r="11">
      <c r="A11" s="49"/>
      <c r="B11" s="45" t="s">
        <v>157</v>
      </c>
      <c r="C11" s="46" t="s">
        <v>158</v>
      </c>
      <c r="D11" s="112">
        <v>1.426508E7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159</v>
      </c>
      <c r="C12" s="46" t="s">
        <v>160</v>
      </c>
      <c r="D12" s="112">
        <v>1.1907388E7</v>
      </c>
      <c r="E12" s="109">
        <f>D11-D12</f>
        <v>2357692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161</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162</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165</v>
      </c>
      <c r="D17" s="113"/>
      <c r="E17" s="112">
        <v>1.8723896E7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166</v>
      </c>
      <c r="D18" s="114"/>
      <c r="E18" s="115">
        <f>sum(E2:E17)</f>
        <v>34979819</v>
      </c>
      <c r="F18" s="43"/>
      <c r="G18" s="43"/>
      <c r="H18" s="43"/>
      <c r="I18" s="43"/>
      <c r="J18" s="43"/>
      <c r="K18" s="43"/>
      <c r="L18" s="43"/>
      <c r="M18" s="43"/>
      <c r="N18" s="43"/>
      <c r="O18" s="43"/>
      <c r="P18" s="43"/>
      <c r="Q18" s="43"/>
      <c r="R18" s="43"/>
      <c r="S18" s="43"/>
      <c r="T18" s="43"/>
      <c r="U18" s="43"/>
      <c r="V18" s="43"/>
      <c r="W18" s="43"/>
      <c r="X18" s="43"/>
      <c r="Y18" s="43"/>
      <c r="Z18" s="43"/>
    </row>
    <row r="19">
      <c r="A19" s="44" t="s">
        <v>167</v>
      </c>
      <c r="B19" s="116">
        <v>17.0</v>
      </c>
      <c r="C19" s="117" t="s">
        <v>168</v>
      </c>
      <c r="D19" s="118"/>
      <c r="E19" s="112">
        <v>2548229.0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170</v>
      </c>
      <c r="D21" s="118"/>
      <c r="E21" s="112">
        <v>6764419.0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171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174</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176</v>
      </c>
      <c r="D27" s="118"/>
      <c r="E27" s="119">
        <v>2.1641907E7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177</v>
      </c>
      <c r="D28" s="126"/>
      <c r="E28" s="127">
        <f>sum(E19:E27)</f>
        <v>30954555</v>
      </c>
      <c r="F28" s="43"/>
      <c r="G28" s="43"/>
      <c r="H28" s="43"/>
      <c r="I28" s="43"/>
      <c r="J28" s="43"/>
      <c r="K28" s="43"/>
      <c r="L28" s="43"/>
      <c r="M28" s="43"/>
      <c r="N28" s="43"/>
      <c r="O28" s="43"/>
      <c r="P28" s="43"/>
      <c r="Q28" s="43"/>
      <c r="R28" s="43"/>
      <c r="S28" s="43"/>
      <c r="T28" s="43"/>
      <c r="U28" s="43"/>
      <c r="V28" s="43"/>
      <c r="W28" s="43"/>
      <c r="X28" s="43"/>
      <c r="Y28" s="43"/>
      <c r="Z28" s="43"/>
    </row>
    <row r="29">
      <c r="A29" s="65" t="s">
        <v>178</v>
      </c>
      <c r="B29" s="128"/>
      <c r="C29" s="129" t="s">
        <v>179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180</v>
      </c>
      <c r="D30" s="118"/>
      <c r="E30" s="112">
        <v>3388244.0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181</v>
      </c>
      <c r="D31" s="118"/>
      <c r="E31" s="112">
        <v>637020.0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186</v>
      </c>
      <c r="D36" s="132"/>
      <c r="E36" s="127">
        <f>sum(E30:E35)</f>
        <v>4025264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187</v>
      </c>
      <c r="D37" s="136"/>
      <c r="E37" s="137">
        <f>E36+E28</f>
        <v>34979819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