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<sst xmlns="http://schemas.openxmlformats.org/spreadsheetml/2006/main" count="873" uniqueCount="251">
  <si>
    <t>HILLWOOD ESTATE, MUSEUM &amp; GARDENS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</si>
  <si>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</si>
  <si>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</si>
  <si>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</si>
  <si>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</si>
  <si>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</si>
  <si>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</si>
  <si>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</si>
  <si>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</si>
  <si>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</si>
  <si>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</si>
  <si>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</si>
  <si>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</si>
  <si>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</si>
  <si>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</si>
  <si>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</si>
  <si>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</si>
  <si>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</si>
  <si>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</si>
  <si>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</si>
  <si>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</si>
  <si>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</si>
  <si>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</si>
  <si>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</si>
  <si>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</si>
  <si>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</si>
  <si>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</si>
  <si>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</si>
  <si>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</si>
  <si>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</si>
  <si>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</si>
  <si>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</si>
  <si>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</si>
  <si>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</si>
  <si>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</si>
  <si>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</si>
  <si>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</si>
  <si>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</si>
  <si>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</si>
  <si>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</si>
  <si>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</si>
  <si>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</si>
  <si>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</si>
  <si>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</si>
  <si>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</si>
  <si>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</si>
  <si>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</si>
  <si>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</si>
  <si>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</si>
  <si>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</si>
  <si>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</si>
  <si>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</si>
  <si>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</si>
  <si>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</si>
  <si>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</si>
  <si>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</si>
  <si>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</si>
  <si>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</si>
  <si>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</si>
  <si>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</si>
  <si>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</si>
  <si>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</si>
  <si>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</si>
  <si>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</si>
  <si>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ADMISSIONS</t>
  </si>
  <si>
    <t>INTERPRETATION AND PROGRAMS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</si>
  <si>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</si>
  <si>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</si>
  <si>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</si>
  <si>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</si>
  <si>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</si>
  <si>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</si>
  <si>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</si>
  <si>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</si>
  <si>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</si>
  <si>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</si>
  <si>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</si>
  <si>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</si>
  <si>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</si>
  <si>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</si>
  <si>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</si>
  <si>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</si>
  <si>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</si>
  <si>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</si>
  <si>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</si>
  <si>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</si>
  <si>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</si>
  <si>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</si>
  <si>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</si>
  <si>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</si>
  <si>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</si>
  <si>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</si>
  <si>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</si>
  <si>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</si>
  <si>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</si>
  <si>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</si>
  <si>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</si>
  <si>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</si>
  <si>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MISCELLANEOUS REVENUE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</si>
  <si>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</si>
  <si>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</si>
  <si>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</si>
  <si>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</si>
  <si>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</si>
  <si>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</si>
  <si>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</si>
  <si>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</si>
  <si>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</si>
  <si>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</si>
  <si>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</si>
  <si>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</si>
  <si>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</si>
  <si>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</si>
  <si>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</si>
  <si>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</si>
  <si>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</si>
  <si>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</si>
  <si>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</si>
  <si>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</si>
  <si>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</si>
  <si>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</si>
  <si>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</si>
  <si>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</si>
  <si>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</si>
  <si>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</si>
  <si>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</si>
  <si>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</si>
  <si>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</si>
  <si>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</si>
  <si>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</si>
  <si>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</si>
  <si>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</si>
  <si>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</si>
  <si>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</si>
  <si>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</si>
  <si>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</si>
  <si>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COLLECTIONS PURCHASED</t>
  </si>
  <si>
    <t>HOUSE CONSERVATION PROJ</t>
  </si>
  <si>
    <t>DUES AND SUBSCRIPTIONS</t>
  </si>
  <si>
    <t>HONORARIA</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</si>
  <si>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</si>
  <si>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</si>
  <si>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</si>
  <si>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</si>
  <si>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</si>
  <si>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</si>
  <si>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</si>
  <si>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</si>
  <si>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</si>
  <si>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</si>
  <si>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</si>
  <si>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</si>
  <si>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</si>
  <si>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</si>
  <si>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</si>
  <si>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</si>
  <si>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</si>
  <si>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</si>
  <si>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</si>
  <si>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</si>
  <si>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</si>
  <si>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</si>
  <si>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</si>
  <si>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</si>
  <si>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</si>
  <si>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</si>
  <si>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</si>
  <si>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</si>
  <si>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</si>
  <si>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</si>
  <si>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</si>
  <si>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</si>
  <si>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</si>
  <si>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</si>
  <si>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</si>
  <si>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</si>
  <si>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</si>
  <si>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</si>
  <si>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</si>
  <si>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</si>
  <si>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</si>
  <si>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</si>
  <si>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</si>
  <si>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</si>
  <si>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</si>
  <si>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</si>
  <si>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</si>
  <si>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</si>
  <si>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</si>
  <si>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</si>
  <si>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</si>
  <si>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</si>
  <si>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</si>
  <si>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</si>
  <si>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</si>
  <si>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</si>
  <si>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</si>
  <si>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</si>
  <si>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</si>
  <si>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</si>
  <si>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</si>
  <si>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</si>
  <si>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</si>
  <si>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</si>
  <si>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</si>
  <si>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</si>
  <si>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</si>
  <si>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</si>
  <si>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</si>
  <si>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</si>
  <si>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</si>
  <si>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</si>
  <si>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</si>
  <si>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</si>
  <si>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</si>
  <si>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</si>
  <si>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</si>
  <si>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</si>
  <si>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</si>
  <si>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</si>
  <si>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</si>
  <si>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</si>
  <si>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</si>
  <si>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</si>
  <si>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</si>
  <si>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</si>
  <si>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</si>
  <si>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</si>
  <si>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</si>
  <si>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</si>
  <si>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</si>
  <si>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</si>
  <si>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</si>
  <si>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</si>
  <si>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</si>
  <si>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</si>
  <si>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</si>
  <si>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</si>
  <si>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</si>
  <si>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</si>
  <si>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</si>
  <si>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EQUIPMENT</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</si>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</sst>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HILLWOOD ESTATE, MUSEUM &amp; GARDENS</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2023'!C40</f>
        <v>14950084</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2023'!C31</f>
        <v>1547693</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13402391</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1116865.917</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2023'!E2+'Balance Sheet 2023'!E3</f>
        <v>2299534</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2.058916801</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2023'!E30</f>
        <v>355861269</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2023'!C40</f>
        <v>14950084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1245840.333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285.6395474</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2023'!E13:E15)</f>
        <v>337324240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2023'!C40</f>
        <v>14950084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1245840.333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270.7604104</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272.8193272</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2023'!E2:E7,'Revenues 2023'!F10:F15)</f>
        <v>2075582</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2023'!F44</f>
        <v>17014213</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0.1219910671</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2023'!C7:C9)</f>
        <v>6367567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2023'!C10:C12)</f>
        <v>1588461</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7956028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2023'!C40</f>
        <v>14950084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0.5321727958</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2023'!C10:C11)</f>
        <v>1101185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2023'!C7:C9)</f>
        <v>6367567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0.1729365392</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242</v>
      </c>
      <c r="D41" s="75">
        <f>'Expenses 2023'!D40</f>
        <v>11213535</v>
      </c>
      <c r="E41" s="164">
        <f t="shared" ref="E41:E44" si="1">D41/$D$44</f>
        <v>0.7500650164</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2023'!E40</f>
        <v>2731403</v>
      </c>
      <c r="E42" s="164">
        <f t="shared" si="1"/>
        <v>0.1827015153</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2023'!F40</f>
        <v>1005146</v>
      </c>
      <c r="E43" s="164">
        <f t="shared" si="1"/>
        <v>0.06723346839</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14950084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2023'!F9</f>
        <v>4962907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2023'!F40</f>
        <v>1005146</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4.937498632</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2023'!E2:E10)</f>
        <v>4101043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2023'!E19:E22)</f>
        <v>1647699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2.488951562</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2023'!E18</f>
        <v>357959227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HILLWOOD ESTATE, MUSEUM &amp; GARDENS</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809794.0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644523.0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341375.0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883142.0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213009.0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2678834</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909241.0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198478.0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1107719</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7853036.0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844.0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243</v>
      </c>
      <c r="D26" s="50">
        <v>4.1881571E7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3.3119078E7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8762493</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8762493</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1035829.0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662903.0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372926</v>
      </c>
      <c r="G38" s="43"/>
      <c r="H38" s="43"/>
      <c r="I38" s="43"/>
      <c r="J38" s="43"/>
      <c r="K38" s="43"/>
      <c r="L38" s="43"/>
      <c r="M38" s="43"/>
      <c r="N38" s="43"/>
      <c r="O38" s="43"/>
      <c r="P38" s="43"/>
      <c r="Q38" s="43"/>
      <c r="R38" s="43"/>
      <c r="S38" s="43"/>
      <c r="T38" s="43"/>
      <c r="U38" s="43"/>
      <c r="V38" s="43"/>
      <c r="W38" s="43"/>
      <c r="X38" s="43"/>
      <c r="Y38" s="43"/>
      <c r="Z38" s="43"/>
    </row>
    <row r="39">
      <c r="A39" s="49"/>
      <c r="B39" s="45" t="s">
        <v>97</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20775852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HILLWOOD ESTATE, MUSEUM &amp; GARDENS</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794237</v>
      </c>
      <c r="D7" s="99">
        <v>567814.0</v>
      </c>
      <c r="E7" s="99">
        <v>173414.0</v>
      </c>
      <c r="F7" s="99">
        <v>53009.0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6613683</v>
      </c>
      <c r="D9" s="99">
        <v>4728238.0</v>
      </c>
      <c r="E9" s="99">
        <v>1444035.0</v>
      </c>
      <c r="F9" s="99">
        <v>441410.0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332659</v>
      </c>
      <c r="D10" s="99">
        <v>237824.0</v>
      </c>
      <c r="E10" s="99">
        <v>72633.0</v>
      </c>
      <c r="F10" s="99">
        <v>22202.0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968092</v>
      </c>
      <c r="D11" s="99">
        <v>692106.0</v>
      </c>
      <c r="E11" s="99">
        <v>211374.0</v>
      </c>
      <c r="F11" s="99">
        <v>64612.0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568396</v>
      </c>
      <c r="D12" s="99">
        <v>406356.0</v>
      </c>
      <c r="E12" s="99">
        <v>124104.0</v>
      </c>
      <c r="F12" s="99">
        <v>37936.0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86289</v>
      </c>
      <c r="D16" s="99">
        <v>1273.0</v>
      </c>
      <c r="E16" s="99">
        <v>79516.0</v>
      </c>
      <c r="F16" s="99">
        <v>5500.0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360150</v>
      </c>
      <c r="D19" s="99">
        <v>0.0</v>
      </c>
      <c r="E19" s="99">
        <v>360150.0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63002</v>
      </c>
      <c r="D20" s="99">
        <v>49343.0</v>
      </c>
      <c r="E20" s="99">
        <v>3961.0</v>
      </c>
      <c r="F20" s="99">
        <v>9698.0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400230</v>
      </c>
      <c r="D21" s="99">
        <v>400230.0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1079390</v>
      </c>
      <c r="D22" s="99">
        <v>881487.0</v>
      </c>
      <c r="E22" s="99">
        <v>70807.0</v>
      </c>
      <c r="F22" s="99">
        <v>127096.0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269703</v>
      </c>
      <c r="D23" s="99">
        <v>147996.0</v>
      </c>
      <c r="E23" s="99">
        <v>87567.0</v>
      </c>
      <c r="F23" s="99">
        <v>34140.0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1161648</v>
      </c>
      <c r="D25" s="99">
        <v>1124881.0</v>
      </c>
      <c r="E25" s="99">
        <v>33190.0</v>
      </c>
      <c r="F25" s="99">
        <v>3577.0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103040</v>
      </c>
      <c r="D26" s="99">
        <v>54748.0</v>
      </c>
      <c r="E26" s="99">
        <v>28454.0</v>
      </c>
      <c r="F26" s="99">
        <v>19838.0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938185</v>
      </c>
      <c r="D28" s="99">
        <v>377157.0</v>
      </c>
      <c r="E28" s="99">
        <v>310973.0</v>
      </c>
      <c r="F28" s="99">
        <v>250055.0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1677515</v>
      </c>
      <c r="D31" s="99">
        <v>1586285.0</v>
      </c>
      <c r="E31" s="99">
        <v>91230.0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320335</v>
      </c>
      <c r="D32" s="99">
        <v>260031.0</v>
      </c>
      <c r="E32" s="99">
        <v>59683.0</v>
      </c>
      <c r="F32" s="99">
        <v>621.0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137</v>
      </c>
      <c r="C34" s="98">
        <f t="shared" si="1"/>
        <v>156337</v>
      </c>
      <c r="D34" s="99">
        <v>155788.0</v>
      </c>
      <c r="E34" s="99">
        <v>549.0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241</v>
      </c>
      <c r="C35" s="98">
        <f t="shared" si="1"/>
        <v>67358</v>
      </c>
      <c r="D35" s="99">
        <v>3602.0</v>
      </c>
      <c r="E35" s="99">
        <v>36003.0</v>
      </c>
      <c r="F35" s="99">
        <v>27753.0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55455</v>
      </c>
      <c r="D36" s="99">
        <v>21428.0</v>
      </c>
      <c r="E36" s="99">
        <v>28356.0</v>
      </c>
      <c r="F36" s="99">
        <v>5671.0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53444</v>
      </c>
      <c r="D37" s="99">
        <v>51444.0</v>
      </c>
      <c r="E37" s="99">
        <v>2000.0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29044</v>
      </c>
      <c r="D38" s="99">
        <v>18800.0</v>
      </c>
      <c r="E38" s="99">
        <v>7646.0</v>
      </c>
      <c r="F38" s="99">
        <v>2598.0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16098192</v>
      </c>
      <c r="D40" s="103">
        <f t="shared" si="2"/>
        <v>11766831</v>
      </c>
      <c r="E40" s="103">
        <f t="shared" si="2"/>
        <v>3225645</v>
      </c>
      <c r="F40" s="103">
        <f t="shared" si="2"/>
        <v>1105716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HILLWOOD ESTATE, MUSEUM &amp; GARDENS</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240766.0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619179.0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1062017.0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443815.0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209912.0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5.6111759E7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3.9690782E7</v>
      </c>
      <c r="E12" s="108">
        <f>D11-D12</f>
        <v>16420977</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3.72458317E8</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3962.0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391458945</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1771971.0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150.0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3962.0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1776083</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3.88782989E8</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899873.0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389682862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391458945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HILLWOOD ESTATE, MUSEUM &amp; GARDENS</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2024'!C40</f>
        <v>16098192</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2024'!C31</f>
        <v>1677515</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14420677</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1201723.083</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2024'!E2+'Balance Sheet 2024'!E3</f>
        <v>859945</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0.7155933109</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2024'!E30</f>
        <v>388782989</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2024'!C40</f>
        <v>16098192</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1341516</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289.8086858</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2024'!E13:E15)</f>
        <v>372458317</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2024'!C40</f>
        <v>16098192</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1341516</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277.6398619</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278.3554552</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2024'!E2:E7,'Revenues 2024'!F10:F15)</f>
        <v>909241</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2024'!F44</f>
        <v>20775852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0.04376431831</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2024'!C7:C9)</f>
        <v>7407920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2024'!C10:C12)</f>
        <v>1869147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9277067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2024'!C40</f>
        <v>16098192</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0.5762800568</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2024'!C10:C11)</f>
        <v>1300751</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2024'!C7:C9)</f>
        <v>7407920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0.1755892342</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244</v>
      </c>
      <c r="D41" s="75">
        <f>'Expenses 2024'!D40</f>
        <v>11766831</v>
      </c>
      <c r="E41" s="164">
        <f t="shared" ref="E41:E44" si="1">D41/$D$44</f>
        <v>0.7309411517</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2024'!E40</f>
        <v>3225645</v>
      </c>
      <c r="E42" s="164">
        <f t="shared" si="1"/>
        <v>0.2003731226</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2024'!F40</f>
        <v>1105716</v>
      </c>
      <c r="E43" s="164">
        <f t="shared" si="1"/>
        <v>0.0686857257</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16098192</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2024'!F9</f>
        <v>2678834</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2024'!F40</f>
        <v>1105716</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2.422714332</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2024'!E2:E10)</f>
        <v>2575689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2024'!E19:E22)</f>
        <v>1772121</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1.453449849</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2024'!E18</f>
        <v>391458945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HILLWOOD ESTATE, MUSEUM &amp; GARDENS</v>
      </c>
      <c r="B1" s="2" t="s">
        <v>245</v>
      </c>
      <c r="C1" s="138"/>
      <c r="D1" s="138"/>
      <c r="E1" s="138"/>
      <c r="F1" s="139"/>
      <c r="G1" s="139"/>
      <c r="H1" s="139"/>
      <c r="I1" s="43"/>
      <c r="J1" s="43"/>
      <c r="K1" s="43"/>
      <c r="L1" s="43"/>
      <c r="M1" s="43"/>
      <c r="N1" s="43"/>
      <c r="O1" s="43"/>
      <c r="P1" s="43"/>
      <c r="Q1" s="43"/>
      <c r="R1" s="43"/>
      <c r="S1" s="43"/>
      <c r="T1" s="43"/>
      <c r="U1" s="43"/>
      <c r="V1" s="43"/>
      <c r="W1" s="43"/>
      <c r="X1" s="43"/>
      <c r="Y1" s="43"/>
    </row>
    <row r="2">
      <c r="A2" s="140" t="s">
        <v>183</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184</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246</v>
      </c>
      <c r="E4" s="45" t="s">
        <v>247</v>
      </c>
      <c r="F4" s="45" t="s">
        <v>248</v>
      </c>
      <c r="G4" s="59" t="s">
        <v>249</v>
      </c>
      <c r="H4" s="59"/>
      <c r="I4" s="43"/>
      <c r="J4" s="43"/>
      <c r="K4" s="43"/>
      <c r="L4" s="43"/>
      <c r="M4" s="43"/>
      <c r="N4" s="43"/>
      <c r="O4" s="43"/>
      <c r="P4" s="43"/>
      <c r="Q4" s="43"/>
      <c r="R4" s="43"/>
      <c r="S4" s="43"/>
      <c r="T4" s="43"/>
      <c r="U4" s="43"/>
      <c r="V4" s="43"/>
      <c r="W4" s="43"/>
      <c r="X4" s="43"/>
      <c r="Y4" s="43"/>
    </row>
    <row r="5">
      <c r="A5" s="138"/>
      <c r="B5" s="49"/>
      <c r="C5" s="147" t="s">
        <v>183</v>
      </c>
      <c r="D5" s="176">
        <f>'Ratios 2022'!D8</f>
        <v>10.41020332</v>
      </c>
      <c r="E5" s="176">
        <f>'Ratios 2023'!D8</f>
        <v>2.058916801</v>
      </c>
      <c r="F5" s="176">
        <f>'Ratios 2024'!D8</f>
        <v>0.7155933109</v>
      </c>
      <c r="G5" s="176">
        <f>average(D5:F5)</f>
        <v>4.394904478</v>
      </c>
      <c r="H5" s="149" t="s">
        <v>190</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191</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192</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246</v>
      </c>
      <c r="E9" s="45" t="s">
        <v>247</v>
      </c>
      <c r="F9" s="45" t="s">
        <v>248</v>
      </c>
      <c r="G9" s="59" t="s">
        <v>249</v>
      </c>
      <c r="H9" s="59"/>
      <c r="I9" s="43"/>
      <c r="J9" s="43"/>
      <c r="K9" s="43"/>
      <c r="L9" s="43"/>
      <c r="M9" s="43"/>
      <c r="N9" s="43"/>
      <c r="O9" s="43"/>
      <c r="P9" s="43"/>
      <c r="Q9" s="43"/>
      <c r="R9" s="43"/>
      <c r="S9" s="43"/>
      <c r="T9" s="43"/>
      <c r="U9" s="43"/>
      <c r="V9" s="43"/>
      <c r="W9" s="43"/>
      <c r="X9" s="43"/>
      <c r="Y9" s="43"/>
    </row>
    <row r="10">
      <c r="A10" s="138"/>
      <c r="B10" s="49"/>
      <c r="C10" s="147" t="s">
        <v>191</v>
      </c>
      <c r="D10" s="148">
        <f>'Ratios 2022'!D14</f>
        <v>270.9768565</v>
      </c>
      <c r="E10" s="148">
        <f>'Ratios 2023'!D14</f>
        <v>285.6395474</v>
      </c>
      <c r="F10" s="148">
        <f>'Ratios 2024'!D14</f>
        <v>289.8086858</v>
      </c>
      <c r="G10" s="176">
        <f>average(D10:F10)</f>
        <v>282.1416966</v>
      </c>
      <c r="H10" s="149" t="s">
        <v>190</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196</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197</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246</v>
      </c>
      <c r="E14" s="45" t="s">
        <v>247</v>
      </c>
      <c r="F14" s="45" t="s">
        <v>248</v>
      </c>
      <c r="G14" s="59" t="s">
        <v>249</v>
      </c>
      <c r="H14" s="59"/>
      <c r="I14" s="43"/>
      <c r="J14" s="43"/>
      <c r="K14" s="43"/>
      <c r="L14" s="43"/>
      <c r="M14" s="43"/>
      <c r="N14" s="43"/>
      <c r="O14" s="43"/>
      <c r="P14" s="43"/>
      <c r="Q14" s="43"/>
      <c r="R14" s="43"/>
      <c r="S14" s="43"/>
      <c r="T14" s="43"/>
      <c r="U14" s="43"/>
      <c r="V14" s="43"/>
      <c r="W14" s="43"/>
      <c r="X14" s="43"/>
      <c r="Y14" s="43"/>
    </row>
    <row r="15">
      <c r="A15" s="138"/>
      <c r="B15" s="49"/>
      <c r="C15" s="147" t="s">
        <v>199</v>
      </c>
      <c r="D15" s="179">
        <f>'Ratios 2022'!D20</f>
        <v>247.3673633</v>
      </c>
      <c r="E15" s="179">
        <f>'Ratios 2023'!D20</f>
        <v>270.7604104</v>
      </c>
      <c r="F15" s="179">
        <f>'Ratios 2024'!D20</f>
        <v>277.6398619</v>
      </c>
      <c r="G15" s="176">
        <f>average(D15:F15)</f>
        <v>265.2558786</v>
      </c>
      <c r="H15" s="149" t="s">
        <v>190</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201</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202</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246</v>
      </c>
      <c r="E19" s="45" t="s">
        <v>247</v>
      </c>
      <c r="F19" s="45" t="s">
        <v>248</v>
      </c>
      <c r="G19" s="59" t="s">
        <v>249</v>
      </c>
      <c r="H19" s="59"/>
      <c r="I19" s="43"/>
      <c r="J19" s="43"/>
      <c r="K19" s="43"/>
      <c r="L19" s="43"/>
      <c r="M19" s="43"/>
      <c r="N19" s="43"/>
      <c r="O19" s="43"/>
      <c r="P19" s="43"/>
      <c r="Q19" s="43"/>
      <c r="R19" s="43"/>
      <c r="S19" s="43"/>
      <c r="T19" s="43"/>
      <c r="U19" s="43"/>
      <c r="V19" s="43"/>
      <c r="W19" s="43"/>
      <c r="X19" s="43"/>
      <c r="Y19" s="43"/>
    </row>
    <row r="20">
      <c r="A20" s="138"/>
      <c r="B20" s="49"/>
      <c r="C20" s="147" t="s">
        <v>201</v>
      </c>
      <c r="D20" s="162">
        <f>'Ratios 2022'!D26</f>
        <v>0.0704236155</v>
      </c>
      <c r="E20" s="162">
        <f>'Ratios 2023'!D26</f>
        <v>0.1219910671</v>
      </c>
      <c r="F20" s="162">
        <f>'Ratios 2024'!D26</f>
        <v>0.04376431831</v>
      </c>
      <c r="G20" s="180">
        <f>average(D20:F20)</f>
        <v>0.07872633364</v>
      </c>
      <c r="H20" s="149" t="s">
        <v>205</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206</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207</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246</v>
      </c>
      <c r="E24" s="45" t="s">
        <v>247</v>
      </c>
      <c r="F24" s="45" t="s">
        <v>248</v>
      </c>
      <c r="G24" s="59" t="s">
        <v>249</v>
      </c>
      <c r="H24" s="59"/>
      <c r="I24" s="43"/>
      <c r="J24" s="43"/>
      <c r="K24" s="43"/>
      <c r="L24" s="43"/>
      <c r="M24" s="43"/>
      <c r="N24" s="43"/>
      <c r="O24" s="43"/>
      <c r="P24" s="43"/>
      <c r="Q24" s="43"/>
      <c r="R24" s="43"/>
      <c r="S24" s="43"/>
      <c r="T24" s="43"/>
      <c r="U24" s="43"/>
      <c r="V24" s="43"/>
      <c r="W24" s="43"/>
      <c r="X24" s="43"/>
      <c r="Y24" s="43"/>
    </row>
    <row r="25">
      <c r="A25" s="138"/>
      <c r="B25" s="49"/>
      <c r="C25" s="147" t="s">
        <v>211</v>
      </c>
      <c r="D25" s="162">
        <f>'Ratios 2022'!D33</f>
        <v>0.5181464399</v>
      </c>
      <c r="E25" s="162">
        <f>'Ratios 2023'!D33</f>
        <v>0.5321727958</v>
      </c>
      <c r="F25" s="162">
        <f>'Ratios 2024'!D33</f>
        <v>0.5762800568</v>
      </c>
      <c r="G25" s="180">
        <f>average(D25:F25)</f>
        <v>0.5421997642</v>
      </c>
      <c r="H25" s="149" t="s">
        <v>212</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213</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214</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246</v>
      </c>
      <c r="E29" s="45" t="s">
        <v>247</v>
      </c>
      <c r="F29" s="45" t="s">
        <v>248</v>
      </c>
      <c r="G29" s="59" t="s">
        <v>249</v>
      </c>
      <c r="H29" s="59"/>
      <c r="I29" s="43"/>
      <c r="J29" s="43"/>
      <c r="K29" s="43"/>
      <c r="L29" s="43"/>
      <c r="M29" s="43"/>
      <c r="N29" s="43"/>
      <c r="O29" s="43"/>
      <c r="P29" s="43"/>
      <c r="Q29" s="43"/>
      <c r="R29" s="43"/>
      <c r="S29" s="43"/>
      <c r="T29" s="43"/>
      <c r="U29" s="43"/>
      <c r="V29" s="43"/>
      <c r="W29" s="43"/>
      <c r="X29" s="43"/>
      <c r="Y29" s="43"/>
    </row>
    <row r="30">
      <c r="A30" s="138"/>
      <c r="B30" s="49"/>
      <c r="C30" s="147" t="s">
        <v>213</v>
      </c>
      <c r="D30" s="162">
        <f>'Ratios 2022'!D38</f>
        <v>0.1560834645</v>
      </c>
      <c r="E30" s="162">
        <f>'Ratios 2023'!D38</f>
        <v>0.1729365392</v>
      </c>
      <c r="F30" s="162">
        <f>'Ratios 2024'!D38</f>
        <v>0.1755892342</v>
      </c>
      <c r="G30" s="180">
        <f>average(D30:F30)</f>
        <v>0.1682030793</v>
      </c>
      <c r="H30" s="149" t="s">
        <v>216</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217</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218</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246</v>
      </c>
      <c r="E34" s="45" t="s">
        <v>247</v>
      </c>
      <c r="F34" s="45" t="s">
        <v>248</v>
      </c>
      <c r="G34" s="59" t="s">
        <v>249</v>
      </c>
      <c r="H34" s="59"/>
      <c r="I34" s="43"/>
      <c r="J34" s="43"/>
      <c r="K34" s="43"/>
      <c r="L34" s="43"/>
      <c r="M34" s="43"/>
      <c r="N34" s="43"/>
      <c r="O34" s="43"/>
      <c r="P34" s="43"/>
      <c r="Q34" s="43"/>
      <c r="R34" s="43"/>
      <c r="S34" s="43"/>
      <c r="T34" s="43"/>
      <c r="U34" s="43"/>
      <c r="V34" s="43"/>
      <c r="W34" s="43"/>
      <c r="X34" s="43"/>
      <c r="Y34" s="43"/>
    </row>
    <row r="35">
      <c r="A35" s="138"/>
      <c r="B35" s="49"/>
      <c r="C35" s="147" t="s">
        <v>250</v>
      </c>
      <c r="D35" s="162">
        <f>'Ratios 2022'!E41</f>
        <v>0.7062188501</v>
      </c>
      <c r="E35" s="162">
        <f>'Ratios 2023'!E41</f>
        <v>0.7500650164</v>
      </c>
      <c r="F35" s="162">
        <f>'Ratios 2024'!E41</f>
        <v>0.7309411517</v>
      </c>
      <c r="G35" s="180">
        <f t="shared" ref="G35:G37" si="1">average(D35:F35)</f>
        <v>0.729075006</v>
      </c>
      <c r="H35" s="180"/>
      <c r="I35" s="43"/>
      <c r="J35" s="43"/>
      <c r="K35" s="43"/>
      <c r="L35" s="43"/>
      <c r="M35" s="43"/>
      <c r="N35" s="43"/>
      <c r="O35" s="43"/>
      <c r="P35" s="43"/>
      <c r="Q35" s="43"/>
      <c r="R35" s="43"/>
      <c r="S35" s="43"/>
      <c r="T35" s="43"/>
      <c r="U35" s="43"/>
      <c r="V35" s="43"/>
      <c r="W35" s="43"/>
      <c r="X35" s="43"/>
      <c r="Y35" s="43"/>
    </row>
    <row r="36">
      <c r="A36" s="138"/>
      <c r="B36" s="52"/>
      <c r="C36" s="147" t="s">
        <v>220</v>
      </c>
      <c r="D36" s="162">
        <f>'Ratios 2022'!E42</f>
        <v>0.2435128125</v>
      </c>
      <c r="E36" s="162">
        <f>'Ratios 2023'!E42</f>
        <v>0.1827015153</v>
      </c>
      <c r="F36" s="162">
        <f>'Ratios 2024'!E42</f>
        <v>0.2003731226</v>
      </c>
      <c r="G36" s="180">
        <f t="shared" si="1"/>
        <v>0.2088624835</v>
      </c>
      <c r="H36" s="180"/>
      <c r="I36" s="43"/>
      <c r="J36" s="43"/>
      <c r="K36" s="43"/>
      <c r="L36" s="43"/>
      <c r="M36" s="43"/>
      <c r="N36" s="43"/>
      <c r="O36" s="43"/>
      <c r="P36" s="43"/>
      <c r="Q36" s="43"/>
      <c r="R36" s="43"/>
      <c r="S36" s="43"/>
      <c r="T36" s="43"/>
      <c r="U36" s="43"/>
      <c r="V36" s="43"/>
      <c r="W36" s="43"/>
      <c r="X36" s="43"/>
      <c r="Y36" s="43"/>
    </row>
    <row r="37">
      <c r="A37" s="138"/>
      <c r="B37" s="181"/>
      <c r="C37" s="147" t="s">
        <v>221</v>
      </c>
      <c r="D37" s="162">
        <f>'Ratios 2022'!E43</f>
        <v>0.05026833742</v>
      </c>
      <c r="E37" s="162">
        <f>'Ratios 2023'!E43</f>
        <v>0.06723346839</v>
      </c>
      <c r="F37" s="162">
        <f>'Ratios 2024'!E43</f>
        <v>0.0686857257</v>
      </c>
      <c r="G37" s="180">
        <f t="shared" si="1"/>
        <v>0.0620625105</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222</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223</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246</v>
      </c>
      <c r="E41" s="45" t="s">
        <v>247</v>
      </c>
      <c r="F41" s="45" t="s">
        <v>248</v>
      </c>
      <c r="G41" s="59" t="s">
        <v>249</v>
      </c>
      <c r="H41" s="59"/>
      <c r="I41" s="43"/>
      <c r="J41" s="43"/>
      <c r="K41" s="43"/>
      <c r="L41" s="43"/>
      <c r="M41" s="43"/>
      <c r="N41" s="43"/>
      <c r="O41" s="43"/>
      <c r="P41" s="43"/>
      <c r="Q41" s="43"/>
      <c r="R41" s="43"/>
      <c r="S41" s="43"/>
      <c r="T41" s="43"/>
      <c r="U41" s="43"/>
      <c r="V41" s="43"/>
      <c r="W41" s="43"/>
      <c r="X41" s="43"/>
      <c r="Y41" s="43"/>
    </row>
    <row r="42">
      <c r="A42" s="138"/>
      <c r="B42" s="49"/>
      <c r="C42" s="147" t="s">
        <v>226</v>
      </c>
      <c r="D42" s="165">
        <f>'Ratios 2022'!D49</f>
        <v>4.076146793</v>
      </c>
      <c r="E42" s="165">
        <f>'Ratios 2023'!D49</f>
        <v>4.937498632</v>
      </c>
      <c r="F42" s="165">
        <f>'Ratios 2024'!D49</f>
        <v>2.422714332</v>
      </c>
      <c r="G42" s="182">
        <f>if((D42+E42+F42=0),0,(D42+E42+F42)/3)</f>
        <v>3.812119919</v>
      </c>
      <c r="H42" s="149" t="s">
        <v>227</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228</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229</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246</v>
      </c>
      <c r="E46" s="45" t="s">
        <v>247</v>
      </c>
      <c r="F46" s="45" t="s">
        <v>248</v>
      </c>
      <c r="G46" s="59" t="s">
        <v>249</v>
      </c>
      <c r="H46" s="59"/>
      <c r="I46" s="43"/>
      <c r="J46" s="43"/>
      <c r="K46" s="43"/>
      <c r="L46" s="43"/>
      <c r="M46" s="43"/>
      <c r="N46" s="43"/>
      <c r="O46" s="43"/>
      <c r="P46" s="43"/>
      <c r="Q46" s="43"/>
      <c r="R46" s="43"/>
      <c r="S46" s="43"/>
      <c r="T46" s="43"/>
      <c r="U46" s="43"/>
      <c r="V46" s="43"/>
      <c r="W46" s="43"/>
      <c r="X46" s="43"/>
      <c r="Y46" s="43"/>
    </row>
    <row r="47">
      <c r="A47" s="138"/>
      <c r="B47" s="49"/>
      <c r="C47" s="147" t="s">
        <v>232</v>
      </c>
      <c r="D47" s="148">
        <f>'Ratios 2022'!D54</f>
        <v>7.595259915</v>
      </c>
      <c r="E47" s="148">
        <f>'Ratios 2023'!D54</f>
        <v>2.488951562</v>
      </c>
      <c r="F47" s="148">
        <f>'Ratios 2024'!D54</f>
        <v>1.453449849</v>
      </c>
      <c r="G47" s="176">
        <f>average(D47:F47)</f>
        <v>3.845887109</v>
      </c>
      <c r="H47" s="149" t="s">
        <v>233</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234</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235</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246</v>
      </c>
      <c r="E51" s="45" t="s">
        <v>247</v>
      </c>
      <c r="F51" s="45" t="s">
        <v>248</v>
      </c>
      <c r="G51" s="59" t="s">
        <v>249</v>
      </c>
      <c r="H51" s="59"/>
      <c r="I51" s="43"/>
      <c r="J51" s="43"/>
      <c r="K51" s="43"/>
      <c r="L51" s="43"/>
      <c r="M51" s="43"/>
      <c r="N51" s="43"/>
      <c r="O51" s="43"/>
      <c r="P51" s="43"/>
      <c r="Q51" s="43"/>
      <c r="R51" s="43"/>
      <c r="S51" s="43"/>
      <c r="T51" s="43"/>
      <c r="U51" s="43"/>
      <c r="V51" s="43"/>
      <c r="W51" s="43"/>
      <c r="X51" s="43"/>
      <c r="Y51" s="43"/>
    </row>
    <row r="52">
      <c r="A52" s="138"/>
      <c r="B52" s="49"/>
      <c r="C52" s="147" t="s">
        <v>238</v>
      </c>
      <c r="D52" s="183">
        <f>'Ratios 2022'!D59</f>
        <v>0</v>
      </c>
      <c r="E52" s="183">
        <f>'Ratios 2023'!D59</f>
        <v>0</v>
      </c>
      <c r="F52" s="183">
        <f>'Ratios 2024'!D59</f>
        <v>0</v>
      </c>
      <c r="G52" s="184">
        <f>average(D52:F52)</f>
        <v>0</v>
      </c>
      <c r="H52" s="149" t="s">
        <v>239</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HILLWOOD ESTATE, MUSEUM &amp; GARDENS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HILLWOOD ESTATE, MUSEUM &amp; GARDENS</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808992.0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64350.0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819849.0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1099047.0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142748.0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2792238</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894747.0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115727.0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1010474</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5508978.0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2323.0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81</v>
      </c>
      <c r="D26" s="50">
        <v>5833182.0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5833182</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5833182</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1014243.0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574110.0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440133</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18900.0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18900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15606228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HILLWOOD ESTATE, MUSEUM &amp; GARDENS</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485636</v>
      </c>
      <c r="D7" s="99">
        <v>0.0</v>
      </c>
      <c r="E7" s="99">
        <v>485636.0</v>
      </c>
      <c r="F7" s="99">
        <v>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5246624</v>
      </c>
      <c r="D9" s="99">
        <v>3427679.0</v>
      </c>
      <c r="E9" s="99">
        <v>1494472.0</v>
      </c>
      <c r="F9" s="99">
        <v>324473.0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248735</v>
      </c>
      <c r="D10" s="99">
        <v>162501.0</v>
      </c>
      <c r="E10" s="99">
        <v>70851.0</v>
      </c>
      <c r="F10" s="99">
        <v>15383.0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645976</v>
      </c>
      <c r="D11" s="99">
        <v>422023.0</v>
      </c>
      <c r="E11" s="99">
        <v>184003.0</v>
      </c>
      <c r="F11" s="99">
        <v>39950.0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433938</v>
      </c>
      <c r="D12" s="99">
        <v>283497.0</v>
      </c>
      <c r="E12" s="99">
        <v>123605.0</v>
      </c>
      <c r="F12" s="99">
        <v>26836.0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53568</v>
      </c>
      <c r="D16" s="99">
        <v>0.0</v>
      </c>
      <c r="E16" s="99">
        <v>48454.0</v>
      </c>
      <c r="F16" s="99">
        <v>5114.0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309999</v>
      </c>
      <c r="D19" s="99">
        <v>0.0</v>
      </c>
      <c r="E19" s="99">
        <v>309999.0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84990</v>
      </c>
      <c r="D20" s="99">
        <v>71343.0</v>
      </c>
      <c r="E20" s="99">
        <v>837.0</v>
      </c>
      <c r="F20" s="99">
        <v>12810.0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432076</v>
      </c>
      <c r="D21" s="99">
        <v>387494.0</v>
      </c>
      <c r="E21" s="99">
        <v>28045.0</v>
      </c>
      <c r="F21" s="99">
        <v>16537.0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1519356</v>
      </c>
      <c r="D22" s="99">
        <v>1362589.0</v>
      </c>
      <c r="E22" s="99">
        <v>98617.0</v>
      </c>
      <c r="F22" s="99">
        <v>58150.0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205798</v>
      </c>
      <c r="D23" s="99">
        <v>184564.0</v>
      </c>
      <c r="E23" s="99">
        <v>13358.0</v>
      </c>
      <c r="F23" s="99">
        <v>7876.0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1006536</v>
      </c>
      <c r="D25" s="99">
        <v>960816.0</v>
      </c>
      <c r="E25" s="99">
        <v>41431.0</v>
      </c>
      <c r="F25" s="99">
        <v>4289.0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38468</v>
      </c>
      <c r="D26" s="99">
        <v>34499.0</v>
      </c>
      <c r="E26" s="99">
        <v>2497.0</v>
      </c>
      <c r="F26" s="99">
        <v>1472.0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735011</v>
      </c>
      <c r="D28" s="99">
        <v>355715.0</v>
      </c>
      <c r="E28" s="99">
        <v>230976.0</v>
      </c>
      <c r="F28" s="99">
        <v>148320.0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1529933</v>
      </c>
      <c r="D31" s="99">
        <v>1376289.0</v>
      </c>
      <c r="E31" s="99">
        <v>153644.0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209109</v>
      </c>
      <c r="D32" s="99">
        <v>185480.0</v>
      </c>
      <c r="E32" s="99">
        <v>23243.0</v>
      </c>
      <c r="F32" s="99">
        <v>386.0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178931</v>
      </c>
      <c r="D34" s="99">
        <v>178931.0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134581</v>
      </c>
      <c r="D35" s="99">
        <v>134581.0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52691</v>
      </c>
      <c r="D36" s="99">
        <v>47254.0</v>
      </c>
      <c r="E36" s="99">
        <v>3420.0</v>
      </c>
      <c r="F36" s="99">
        <v>2017.0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47951</v>
      </c>
      <c r="D37" s="99">
        <v>43004.0</v>
      </c>
      <c r="E37" s="99">
        <v>3112.0</v>
      </c>
      <c r="F37" s="99">
        <v>1835.0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27339</v>
      </c>
      <c r="D38" s="99">
        <v>5559.0</v>
      </c>
      <c r="E38" s="99">
        <v>2209.0</v>
      </c>
      <c r="F38" s="99">
        <v>19571.0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13627246</v>
      </c>
      <c r="D40" s="103">
        <f t="shared" si="2"/>
        <v>9623818</v>
      </c>
      <c r="E40" s="103">
        <f t="shared" si="2"/>
        <v>3318409</v>
      </c>
      <c r="F40" s="103">
        <f t="shared" si="2"/>
        <v>685019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HILLWOOD ESTATE, MUSEUM &amp; GARDENS</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464232.0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1.0030392E7</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303585.0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484727.0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228964.0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5.3618769E7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3.6465574E7</v>
      </c>
      <c r="E12" s="108">
        <f>D11-D12</f>
        <v>17153195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2.80911326E8</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7749.0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309584170</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1515669.0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7749.0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1523418</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3.07722357E8</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338395.0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308060752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309584170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HILLWOOD ESTATE, MUSEUM &amp; GARDENS</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2022'!C40</f>
        <v>13627246</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2022'!C31</f>
        <v>1529933</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12097313</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1008109.417</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2022'!E2+'Balance Sheet 2022'!E3</f>
        <v>10494624</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10.41020332</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2022'!E30</f>
        <v>307722357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2022'!C40</f>
        <v>13627246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1135603.833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270.9768565</v>
      </c>
      <c r="E14" s="149" t="s">
        <v>190</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2022'!E13:E15)</f>
        <v>280911326</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2022'!C40</f>
        <v>13627246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1135603.833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247.3673633</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257.7775666</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2022'!E2:E7,'Revenues 2022'!F10:F15)</f>
        <v>1099047</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2022'!F44</f>
        <v>15606228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0.0704236155</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2022'!C7:C9)</f>
        <v>5732260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2022'!C10:C12)</f>
        <v>1328649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7060909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2022'!C40</f>
        <v>13627246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0.5181464399</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2022'!C10:C11)</f>
        <v>894711</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2022'!C7:C9)</f>
        <v>5732260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0.1560834645</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219</v>
      </c>
      <c r="D41" s="75">
        <f>'Expenses 2022'!D40</f>
        <v>9623818</v>
      </c>
      <c r="E41" s="164">
        <f t="shared" ref="E41:E44" si="1">D41/$D$44</f>
        <v>0.7062188501</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2022'!E40</f>
        <v>3318409</v>
      </c>
      <c r="E42" s="164">
        <f t="shared" si="1"/>
        <v>0.2435128125</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2022'!F40</f>
        <v>685019</v>
      </c>
      <c r="E43" s="164">
        <f t="shared" si="1"/>
        <v>0.05026833742</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13627246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2022'!F9</f>
        <v>2792238</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2022'!F40</f>
        <v>685019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4.076146793</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2022'!E2:E10)</f>
        <v>11511900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2022'!E19:E22)</f>
        <v>1515669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7.595259915</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2022'!E18</f>
        <v>309584170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HILLWOOD ESTATE, MUSEUM &amp; GARDENS</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814405.0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95362.0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2075582.0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1977558.0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199917.0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4962907</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897669.0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153285.0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1050954</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6697166.0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896.0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240</v>
      </c>
      <c r="D26" s="50">
        <v>3.4621226E7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3.0648084E7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3973142</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3973142</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990350.0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661202.0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329148</v>
      </c>
      <c r="G38" s="43"/>
      <c r="H38" s="43"/>
      <c r="I38" s="43"/>
      <c r="J38" s="43"/>
      <c r="K38" s="43"/>
      <c r="L38" s="43"/>
      <c r="M38" s="43"/>
      <c r="N38" s="43"/>
      <c r="O38" s="43"/>
      <c r="P38" s="43"/>
      <c r="Q38" s="43"/>
      <c r="R38" s="43"/>
      <c r="S38" s="43"/>
      <c r="T38" s="43"/>
      <c r="U38" s="43"/>
      <c r="V38" s="43"/>
      <c r="W38" s="43"/>
      <c r="X38" s="43"/>
      <c r="Y38" s="43"/>
      <c r="Z38" s="43"/>
    </row>
    <row r="39">
      <c r="A39" s="49"/>
      <c r="B39" s="45" t="s">
        <v>97</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17014213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HILLWOOD ESTATE, MUSEUM &amp; GARDENS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503601</v>
      </c>
      <c r="D7" s="99">
        <v>0.0</v>
      </c>
      <c r="E7" s="99">
        <v>503601.0</v>
      </c>
      <c r="F7" s="99">
        <v>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5863966</v>
      </c>
      <c r="D9" s="99">
        <v>4604849.0</v>
      </c>
      <c r="E9" s="99">
        <v>810924.0</v>
      </c>
      <c r="F9" s="99">
        <v>448193.0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283036</v>
      </c>
      <c r="D10" s="99">
        <v>172985.0</v>
      </c>
      <c r="E10" s="99">
        <v>96116.0</v>
      </c>
      <c r="F10" s="99">
        <v>13935.0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818149</v>
      </c>
      <c r="D11" s="99">
        <v>582759.0</v>
      </c>
      <c r="E11" s="99">
        <v>176349.0</v>
      </c>
      <c r="F11" s="99">
        <v>59041.0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487276</v>
      </c>
      <c r="D12" s="99">
        <v>363016.0</v>
      </c>
      <c r="E12" s="99">
        <v>97498.0</v>
      </c>
      <c r="F12" s="99">
        <v>26762.0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173679</v>
      </c>
      <c r="D16" s="99">
        <v>0.0</v>
      </c>
      <c r="E16" s="99">
        <v>163838.0</v>
      </c>
      <c r="F16" s="99">
        <v>9841.0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318587</v>
      </c>
      <c r="D19" s="99">
        <v>0.0</v>
      </c>
      <c r="E19" s="99">
        <v>318587.0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107117</v>
      </c>
      <c r="D20" s="99">
        <v>83238.0</v>
      </c>
      <c r="E20" s="99">
        <v>3321.0</v>
      </c>
      <c r="F20" s="99">
        <v>20558.0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423080</v>
      </c>
      <c r="D21" s="99">
        <v>403314.0</v>
      </c>
      <c r="E21" s="99">
        <v>19742.0</v>
      </c>
      <c r="F21" s="99">
        <v>24.0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1482668</v>
      </c>
      <c r="D22" s="99">
        <v>1353228.0</v>
      </c>
      <c r="E22" s="99">
        <v>39273.0</v>
      </c>
      <c r="F22" s="99">
        <v>90167.0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242484</v>
      </c>
      <c r="D23" s="99">
        <v>122417.0</v>
      </c>
      <c r="E23" s="99">
        <v>94515.0</v>
      </c>
      <c r="F23" s="99">
        <v>25552.0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1287014</v>
      </c>
      <c r="D25" s="99">
        <v>1251178.0</v>
      </c>
      <c r="E25" s="99">
        <v>31490.0</v>
      </c>
      <c r="F25" s="99">
        <v>4346.0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83183</v>
      </c>
      <c r="D26" s="99">
        <v>40889.0</v>
      </c>
      <c r="E26" s="99">
        <v>18881.0</v>
      </c>
      <c r="F26" s="99">
        <v>23413.0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799228</v>
      </c>
      <c r="D28" s="99">
        <v>361541.0</v>
      </c>
      <c r="E28" s="99">
        <v>187192.0</v>
      </c>
      <c r="F28" s="99">
        <v>250495.0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1547693</v>
      </c>
      <c r="D31" s="99">
        <v>1460511.0</v>
      </c>
      <c r="E31" s="99">
        <v>87182.0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222837</v>
      </c>
      <c r="D32" s="99">
        <v>177191.0</v>
      </c>
      <c r="E32" s="99">
        <v>45176.0</v>
      </c>
      <c r="F32" s="99">
        <v>470.0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137</v>
      </c>
      <c r="C34" s="98">
        <f t="shared" si="1"/>
        <v>186412</v>
      </c>
      <c r="D34" s="99">
        <v>186412.0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59995</v>
      </c>
      <c r="D35" s="99">
        <v>20447.0</v>
      </c>
      <c r="E35" s="99">
        <v>31828.0</v>
      </c>
      <c r="F35" s="99">
        <v>7720.0</v>
      </c>
      <c r="G35" s="43"/>
      <c r="H35" s="43"/>
      <c r="I35" s="43"/>
      <c r="J35" s="43"/>
      <c r="K35" s="43"/>
      <c r="L35" s="43"/>
      <c r="M35" s="43"/>
      <c r="N35" s="43"/>
      <c r="O35" s="43"/>
      <c r="P35" s="43"/>
      <c r="Q35" s="43"/>
      <c r="R35" s="43"/>
      <c r="S35" s="43"/>
      <c r="T35" s="43"/>
      <c r="U35" s="43"/>
      <c r="V35" s="43"/>
      <c r="W35" s="43"/>
      <c r="X35" s="43"/>
      <c r="Y35" s="43"/>
      <c r="Z35" s="43"/>
    </row>
    <row r="36">
      <c r="A36" s="45" t="s">
        <v>50</v>
      </c>
      <c r="B36" s="102" t="s">
        <v>139</v>
      </c>
      <c r="C36" s="98">
        <f t="shared" si="1"/>
        <v>28250</v>
      </c>
      <c r="D36" s="99">
        <v>28250.0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241</v>
      </c>
      <c r="C37" s="98">
        <f t="shared" si="1"/>
        <v>22575</v>
      </c>
      <c r="D37" s="99">
        <v>0.0</v>
      </c>
      <c r="E37" s="99">
        <v>0.0</v>
      </c>
      <c r="F37" s="99">
        <v>22575.0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9254</v>
      </c>
      <c r="D38" s="99">
        <v>1310.0</v>
      </c>
      <c r="E38" s="99">
        <v>5890.0</v>
      </c>
      <c r="F38" s="99">
        <v>2054.0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14950084</v>
      </c>
      <c r="D40" s="103">
        <f t="shared" si="2"/>
        <v>11213535</v>
      </c>
      <c r="E40" s="103">
        <f t="shared" si="2"/>
        <v>2731403</v>
      </c>
      <c r="F40" s="103">
        <f t="shared" si="2"/>
        <v>1005146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HILLWOOD ESTATE, MUSEUM &amp; GARDENS</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429452.0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1870082.0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1067005.0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477024.0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257480.0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5.4541334E7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3.8013267E7</v>
      </c>
      <c r="E12" s="108">
        <f>D11-D12</f>
        <v>16528067</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3.3732424E8</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5877.0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357959227</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1647599.0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100.0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5877.0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1653576</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3.55861269E8</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444382.0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356305651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357959227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