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<sst xmlns="http://schemas.openxmlformats.org/spreadsheetml/2006/main" count="876" uniqueCount="253">
  <si>
    <t>MARINE TECHNOLOGY SOCIETY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</si>
  <si>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</si>
  <si>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</si>
  <si>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</si>
  <si>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</si>
  <si>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</si>
  <si>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</si>
  <si>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</si>
  <si>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</si>
  <si>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</si>
  <si>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</si>
  <si>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</si>
  <si>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</si>
  <si>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</si>
  <si>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</si>
  <si>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</si>
  <si>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</si>
  <si>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</si>
  <si>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</si>
  <si>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</si>
  <si>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</si>
  <si>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</si>
  <si>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</si>
  <si>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</si>
  <si>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</si>
  <si>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</si>
  <si>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</si>
  <si>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</si>
  <si>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</si>
  <si>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</si>
  <si>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</si>
  <si>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</si>
  <si>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</si>
  <si>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</si>
  <si>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</si>
  <si>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</si>
  <si>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</si>
  <si>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</si>
  <si>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</si>
  <si>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</si>
  <si>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</si>
  <si>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</si>
  <si>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</si>
  <si>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</si>
  <si>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</si>
  <si>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</si>
  <si>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</si>
  <si>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</si>
  <si>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</si>
  <si>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</si>
  <si>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</si>
  <si>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</si>
  <si>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</si>
  <si>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</si>
  <si>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</si>
  <si>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</si>
  <si>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</si>
  <si>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</si>
  <si>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</si>
  <si>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</si>
  <si>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</si>
  <si>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</si>
  <si>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</si>
  <si>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</si>
  <si>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Conferences and meetings</t>
  </si>
  <si>
    <t>Publications and Journals</t>
  </si>
  <si>
    <t>CURRENTS - MTS Newsletter</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</si>
  <si>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</si>
  <si>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</si>
  <si>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</si>
  <si>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</si>
  <si>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</si>
  <si>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</si>
  <si>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</si>
  <si>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</si>
  <si>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</si>
  <si>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</si>
  <si>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</si>
  <si>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</si>
  <si>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</si>
  <si>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</si>
  <si>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</si>
  <si>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</si>
  <si>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</si>
  <si>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</si>
  <si>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</si>
  <si>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</si>
  <si>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</si>
  <si>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</si>
  <si>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</si>
  <si>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</si>
  <si>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</si>
  <si>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</si>
  <si>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</si>
  <si>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</si>
  <si>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</si>
  <si>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</si>
  <si>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</si>
  <si>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</si>
  <si>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</si>
  <si>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</si>
  <si>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</si>
  <si>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</si>
  <si>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</si>
  <si>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</si>
  <si>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</si>
  <si>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</si>
  <si>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</si>
  <si>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</si>
  <si>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</si>
  <si>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</si>
  <si>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</si>
  <si>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</si>
  <si>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</si>
  <si>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</si>
  <si>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</si>
  <si>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</si>
  <si>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</si>
  <si>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</si>
  <si>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</si>
  <si>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</si>
  <si>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</si>
  <si>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</si>
  <si>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</si>
  <si>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</si>
  <si>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</si>
  <si>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</si>
  <si>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</si>
  <si>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</si>
  <si>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</si>
  <si>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</si>
  <si>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</si>
  <si>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</si>
  <si>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</si>
  <si>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</si>
  <si>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</si>
  <si>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</si>
  <si>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Section rebates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</si>
  <si>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</si>
  <si>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</si>
  <si>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</si>
  <si>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</si>
  <si>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</si>
  <si>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</si>
  <si>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</si>
  <si>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</si>
  <si>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</si>
  <si>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</si>
  <si>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</si>
  <si>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</si>
  <si>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</si>
  <si>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</si>
  <si>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</si>
  <si>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</si>
  <si>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</si>
  <si>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</si>
  <si>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</si>
  <si>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</si>
  <si>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</si>
  <si>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</si>
  <si>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</si>
  <si>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</si>
  <si>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</si>
  <si>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</si>
  <si>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</si>
  <si>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</si>
  <si>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</si>
  <si>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</si>
  <si>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</si>
  <si>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</si>
  <si>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</si>
  <si>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</si>
  <si>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</si>
  <si>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</si>
  <si>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</si>
  <si>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</si>
  <si>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</si>
  <si>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</si>
  <si>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</si>
  <si>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</si>
  <si>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</si>
  <si>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</si>
  <si>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</si>
  <si>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</si>
  <si>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</si>
  <si>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</si>
  <si>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</si>
  <si>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</si>
  <si>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</si>
  <si>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</si>
  <si>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</si>
  <si>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</si>
  <si>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</si>
  <si>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</si>
  <si>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</si>
  <si>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</si>
  <si>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</si>
  <si>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</si>
  <si>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</si>
  <si>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</si>
  <si>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</si>
  <si>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</si>
  <si>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</si>
  <si>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</si>
  <si>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</si>
  <si>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</si>
  <si>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</si>
  <si>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</si>
  <si>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</si>
  <si>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</si>
  <si>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</si>
  <si>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</si>
  <si>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</si>
  <si>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</si>
  <si>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</si>
  <si>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</si>
  <si>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</si>
  <si>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</si>
  <si>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</si>
  <si>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</si>
  <si>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</si>
  <si>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</si>
  <si>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</si>
  <si>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</si>
  <si>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</si>
  <si>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</si>
  <si>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</si>
  <si>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</si>
  <si>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</si>
  <si>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</si>
  <si>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</si>
  <si>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</si>
  <si>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</si>
  <si>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</si>
  <si>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</si>
  <si>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</si>
  <si>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</si>
  <si>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</si>
  <si>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MATE ROV competition</t>
  </si>
  <si>
    <t>Consulting revenue</t>
  </si>
  <si>
    <t xml:space="preserve"> All other program service revenue</t>
  </si>
  <si>
    <r>
      <rPr>
        <rFont val="Roboto"/>
        <color rgb="FF000000"/>
        <sz val="10.0"/>
      </rPr>
      <t xml:space="preserve">Gross amount from sales of </t>
    </r>
    <r>
      <rPr>
        <rFont val="Roboto"/>
        <color rgb="FF000000"/>
        <sz val="10.0"/>
      </rPr>
      <t>assets other than inventory</t>
    </r>
  </si>
  <si>
    <t>MTS Journal</t>
  </si>
  <si>
    <r>
      <rPr>
        <rFont val="Roboto"/>
        <b/>
        <color rgb="FF000000"/>
        <sz val="10.0"/>
      </rPr>
      <t xml:space="preserve">Program Expenses </t>
    </r>
    <r>
      <rPr>
        <rFont val="Roboto"/>
        <b/>
        <i/>
        <color rgb="FF000000"/>
        <sz val="10.0"/>
      </rPr>
      <t xml:space="preserve">(Program Efficiency Ratio) </t>
    </r>
  </si>
  <si>
    <t>All other program service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</si>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</sst>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MARINE TECHNOLOGY SOCIETY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4697357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11996</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4685361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390446.75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1632288</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4.180564955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7974558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4697357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391446.4167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20.37202963</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6478836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4697357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391446.4167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16.55101624</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20.7315812</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2196583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5367102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0.4092679811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1046298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245994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1292292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4697357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0.2751104504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162133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1046298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0.1549587211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2023'!D40</f>
        <v>3941009</v>
      </c>
      <c r="E41" s="164">
        <f t="shared" ref="E41:E44" si="1">D41/$D$44</f>
        <v>0.838984348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756348</v>
      </c>
      <c r="E42" s="164">
        <f t="shared" si="1"/>
        <v>0.161015652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4697357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2214027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t="str">
        <f>if(D48=0, "$0",D47/D48)</f>
        <v>$0</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2448805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679482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3.60392917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8933159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MARINE TECHNOLOGY SOCIETY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1622154.0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1328442.0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60533.0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2950596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1595332.0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219416.0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49</v>
      </c>
      <c r="D12" s="61"/>
      <c r="E12" s="61"/>
      <c r="F12" s="62">
        <v>199939.0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239</v>
      </c>
      <c r="D13" s="61"/>
      <c r="E13" s="61"/>
      <c r="F13" s="62">
        <v>103908.0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65</v>
      </c>
      <c r="D14" s="61"/>
      <c r="E14" s="61"/>
      <c r="F14" s="62">
        <v>23658.0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244</v>
      </c>
      <c r="D15" s="61"/>
      <c r="E15" s="61"/>
      <c r="F15" s="62">
        <v>3730.0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2145983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191016.0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22208.0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245</v>
      </c>
      <c r="D26" s="50">
        <v>1505463.0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1048447.0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457016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457016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193343.0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121342.0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72001</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556896.0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280106.0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276790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10850.0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10850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6126460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MARINE TECHNOLOGY SOCIETY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428318</v>
      </c>
      <c r="D4" s="99">
        <v>428318.0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520516</v>
      </c>
      <c r="D7" s="99">
        <v>434309.0</v>
      </c>
      <c r="E7" s="99">
        <v>86207.0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967707</v>
      </c>
      <c r="D9" s="99">
        <v>807437.0</v>
      </c>
      <c r="E9" s="99">
        <v>160270.0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44853</v>
      </c>
      <c r="D10" s="99">
        <v>37424.0</v>
      </c>
      <c r="E10" s="99">
        <v>7429.0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165586</v>
      </c>
      <c r="D11" s="99">
        <v>138162.0</v>
      </c>
      <c r="E11" s="99">
        <v>27424.0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109207</v>
      </c>
      <c r="D12" s="99">
        <v>91120.0</v>
      </c>
      <c r="E12" s="99">
        <v>18087.0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148247</v>
      </c>
      <c r="D16" s="99">
        <v>0.0</v>
      </c>
      <c r="E16" s="99">
        <v>148247.0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17064</v>
      </c>
      <c r="D19" s="99">
        <v>0.0</v>
      </c>
      <c r="E19" s="99">
        <v>17064.0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531644</v>
      </c>
      <c r="D20" s="99">
        <v>485936.0</v>
      </c>
      <c r="E20" s="99">
        <v>45708.0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7739</v>
      </c>
      <c r="D21" s="99">
        <v>7739.0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159299</v>
      </c>
      <c r="D22" s="99">
        <v>91054.0</v>
      </c>
      <c r="E22" s="99">
        <v>68245.0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90285</v>
      </c>
      <c r="D23" s="99">
        <v>20385.0</v>
      </c>
      <c r="E23" s="99">
        <v>69900.0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17716</v>
      </c>
      <c r="D25" s="99">
        <v>1120.0</v>
      </c>
      <c r="E25" s="99">
        <v>16596.0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82907</v>
      </c>
      <c r="D26" s="99">
        <v>37579.0</v>
      </c>
      <c r="E26" s="99">
        <v>45328.0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1767432</v>
      </c>
      <c r="D28" s="99">
        <v>1686894.0</v>
      </c>
      <c r="E28" s="99">
        <v>80538.0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3480</v>
      </c>
      <c r="D31" s="99">
        <v>0.0</v>
      </c>
      <c r="E31" s="99">
        <v>3480.0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58883</v>
      </c>
      <c r="D32" s="99">
        <v>0.0</v>
      </c>
      <c r="E32" s="99">
        <v>58883.0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242</v>
      </c>
      <c r="C34" s="98">
        <f t="shared" si="1"/>
        <v>31763</v>
      </c>
      <c r="D34" s="99">
        <v>31763.0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5152646</v>
      </c>
      <c r="D40" s="103">
        <f t="shared" si="2"/>
        <v>4299240</v>
      </c>
      <c r="E40" s="103">
        <f t="shared" si="2"/>
        <v>853406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MARINE TECHNOLOGY SOCIETY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935421.0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818509.0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738455.0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80814.0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108440.0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27240.0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25202.0</v>
      </c>
      <c r="E12" s="108">
        <f>D11-D12</f>
        <v>2038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7127268.0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559599.0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10370544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558186.0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284422.0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346688.0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1189296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8583781.0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597467.0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9181248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10370544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MARINE TECHNOLOGY SOCIETY</v>
      </c>
      <c r="B1" s="2">
        <f>'Revenues 2024'!C1</f>
        <v>2024</v>
      </c>
      <c r="C1" s="174"/>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5152646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3480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5149166</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429097.1667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935421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2.179974776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8583781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5152646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429387.1667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19.99077212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7127268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5152646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429387.1667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16.59869822</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18.778673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1622154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6126460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0.2647783549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1488223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319646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1807869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5152646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0.350862256</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210439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1488223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0.1414028677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246</v>
      </c>
      <c r="D41" s="75">
        <f>'Expenses 2024'!D40</f>
        <v>4299240</v>
      </c>
      <c r="E41" s="164">
        <f t="shared" ref="E41:E44" si="1">D41/$D$44</f>
        <v>0.8343751929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853406</v>
      </c>
      <c r="E42" s="164">
        <f t="shared" si="1"/>
        <v>0.1656248071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5152646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2950596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t="str">
        <f>if(D48=0, "$0",D47/D48)</f>
        <v>$0</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2681639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842608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3.182546332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10370544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MARINE TECHNOLOGY SOCIETY</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181</v>
      </c>
      <c r="D5" s="175">
        <f>'Ratios 2022'!D8</f>
        <v>7.167666451</v>
      </c>
      <c r="E5" s="175">
        <f>'Ratios 2023'!D8</f>
        <v>4.180564955</v>
      </c>
      <c r="F5" s="175">
        <f>'Ratios 2024'!D8</f>
        <v>2.179974776</v>
      </c>
      <c r="G5" s="175">
        <f>average(D5:F5)</f>
        <v>4.509402061</v>
      </c>
      <c r="H5" s="149" t="s">
        <v>188</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189</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190</v>
      </c>
      <c r="C8" s="71"/>
      <c r="D8" s="71"/>
      <c r="E8" s="176"/>
      <c r="F8" s="176"/>
      <c r="G8" s="176"/>
      <c r="H8" s="176"/>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189</v>
      </c>
      <c r="D10" s="148">
        <f>'Ratios 2022'!D14</f>
        <v>31.57240692</v>
      </c>
      <c r="E10" s="148">
        <f>'Ratios 2023'!D14</f>
        <v>20.37202963</v>
      </c>
      <c r="F10" s="148">
        <f>'Ratios 2024'!D14</f>
        <v>19.99077212</v>
      </c>
      <c r="G10" s="175">
        <f>average(D10:F10)</f>
        <v>23.97840289</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197</v>
      </c>
      <c r="D15" s="178">
        <f>'Ratios 2022'!D20</f>
        <v>25.4230386</v>
      </c>
      <c r="E15" s="178">
        <f>'Ratios 2023'!D20</f>
        <v>16.55101624</v>
      </c>
      <c r="F15" s="178">
        <f>'Ratios 2024'!D20</f>
        <v>16.59869822</v>
      </c>
      <c r="G15" s="175">
        <f>average(D15:F15)</f>
        <v>19.52425102</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0.7661536703</v>
      </c>
      <c r="E20" s="162">
        <f>'Ratios 2023'!D26</f>
        <v>0.4092679811</v>
      </c>
      <c r="F20" s="162">
        <f>'Ratios 2024'!D26</f>
        <v>0.2647783549</v>
      </c>
      <c r="G20" s="179">
        <f>average(D20:F20)</f>
        <v>0.4800666688</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0.2724184872</v>
      </c>
      <c r="E25" s="162">
        <f>'Ratios 2023'!D33</f>
        <v>0.2751104504</v>
      </c>
      <c r="F25" s="162">
        <f>'Ratios 2024'!D33</f>
        <v>0.350862256</v>
      </c>
      <c r="G25" s="179">
        <f>average(D25:F25)</f>
        <v>0.2994637312</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0.1347433398</v>
      </c>
      <c r="E30" s="162">
        <f>'Ratios 2023'!D38</f>
        <v>0.1549587211</v>
      </c>
      <c r="F30" s="162">
        <f>'Ratios 2024'!D38</f>
        <v>0.1414028677</v>
      </c>
      <c r="G30" s="179">
        <f>average(D30:F30)</f>
        <v>0.1437016429</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0.7686397829</v>
      </c>
      <c r="E35" s="162">
        <f>'Ratios 2023'!E41</f>
        <v>0.838984348</v>
      </c>
      <c r="F35" s="162">
        <f>'Ratios 2024'!E41</f>
        <v>0.8343751929</v>
      </c>
      <c r="G35" s="179">
        <f t="shared" ref="G35:G37" si="1">average(D35:F35)</f>
        <v>0.8139997746</v>
      </c>
      <c r="H35" s="179"/>
      <c r="I35" s="43"/>
      <c r="J35" s="43"/>
      <c r="K35" s="43"/>
      <c r="L35" s="43"/>
      <c r="M35" s="43"/>
      <c r="N35" s="43"/>
      <c r="O35" s="43"/>
      <c r="P35" s="43"/>
      <c r="Q35" s="43"/>
      <c r="R35" s="43"/>
      <c r="S35" s="43"/>
      <c r="T35" s="43"/>
      <c r="U35" s="43"/>
      <c r="V35" s="43"/>
      <c r="W35" s="43"/>
      <c r="X35" s="43"/>
      <c r="Y35" s="43"/>
    </row>
    <row r="36">
      <c r="A36" s="138"/>
      <c r="B36" s="52"/>
      <c r="C36" s="147" t="s">
        <v>218</v>
      </c>
      <c r="D36" s="162">
        <f>'Ratios 2022'!E42</f>
        <v>0.2313602171</v>
      </c>
      <c r="E36" s="162">
        <f>'Ratios 2023'!E42</f>
        <v>0.161015652</v>
      </c>
      <c r="F36" s="162">
        <f>'Ratios 2024'!E42</f>
        <v>0.1656248071</v>
      </c>
      <c r="G36" s="179">
        <f t="shared" si="1"/>
        <v>0.1860002254</v>
      </c>
      <c r="H36" s="179"/>
      <c r="I36" s="43"/>
      <c r="J36" s="43"/>
      <c r="K36" s="43"/>
      <c r="L36" s="43"/>
      <c r="M36" s="43"/>
      <c r="N36" s="43"/>
      <c r="O36" s="43"/>
      <c r="P36" s="43"/>
      <c r="Q36" s="43"/>
      <c r="R36" s="43"/>
      <c r="S36" s="43"/>
      <c r="T36" s="43"/>
      <c r="U36" s="43"/>
      <c r="V36" s="43"/>
      <c r="W36" s="43"/>
      <c r="X36" s="43"/>
      <c r="Y36" s="43"/>
    </row>
    <row r="37">
      <c r="A37" s="138"/>
      <c r="B37" s="180"/>
      <c r="C37" s="147" t="s">
        <v>219</v>
      </c>
      <c r="D37" s="162">
        <f>'Ratios 2022'!E43</f>
        <v>0</v>
      </c>
      <c r="E37" s="162">
        <f>'Ratios 2023'!E43</f>
        <v>0</v>
      </c>
      <c r="F37" s="162">
        <f>'Ratios 2024'!E43</f>
        <v>0</v>
      </c>
      <c r="G37" s="179">
        <f t="shared" si="1"/>
        <v>0</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224</v>
      </c>
      <c r="D42" s="165" t="str">
        <f>'Ratios 2022'!D49</f>
        <v>$0</v>
      </c>
      <c r="E42" s="165" t="str">
        <f>'Ratios 2023'!D49</f>
        <v>$0</v>
      </c>
      <c r="F42" s="165" t="str">
        <f>'Ratios 2024'!D49</f>
        <v>$0</v>
      </c>
      <c r="G42" s="181">
        <f>if(D42+E42+F42=0,0,(D42+E42+F42)/3)</f>
        <v>0</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6.860718085</v>
      </c>
      <c r="E47" s="148">
        <f>'Ratios 2023'!D54</f>
        <v>3.60392917</v>
      </c>
      <c r="F47" s="148">
        <f>'Ratios 2024'!D54</f>
        <v>3.182546332</v>
      </c>
      <c r="G47" s="175">
        <f>average(D47:F47)</f>
        <v>4.549064529</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236</v>
      </c>
      <c r="D52" s="182">
        <f>'Ratios 2022'!D59</f>
        <v>0</v>
      </c>
      <c r="E52" s="182">
        <f>'Ratios 2023'!D59</f>
        <v>0</v>
      </c>
      <c r="F52" s="182">
        <f>'Ratios 2024'!D59</f>
        <v>0</v>
      </c>
      <c r="G52" s="183">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MARINE TECHNOLOGY SOCIETY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MARINE TECHNOLOGY SOCIETY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60309.0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51911.0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112220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1769484.0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49</v>
      </c>
      <c r="D11" s="61"/>
      <c r="E11" s="61"/>
      <c r="F11" s="62">
        <v>113861.0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33958.0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66</v>
      </c>
      <c r="D13" s="61"/>
      <c r="E13" s="61"/>
      <c r="F13" s="62">
        <v>3423.0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1920726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114260.0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2729.0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1222465.0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1228406.0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-5941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-5941</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243128.0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118975.0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124153</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41421.0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41421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2309568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MARINE TECHNOLOGY SOCIETY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61356</v>
      </c>
      <c r="D4" s="99">
        <v>61356.0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237360</v>
      </c>
      <c r="D7" s="99">
        <v>163229.0</v>
      </c>
      <c r="E7" s="99">
        <v>74131.0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338713</v>
      </c>
      <c r="D9" s="99">
        <v>232929.0</v>
      </c>
      <c r="E9" s="99">
        <v>105784.0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16710</v>
      </c>
      <c r="D10" s="99">
        <v>11491.0</v>
      </c>
      <c r="E10" s="99">
        <v>5219.0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60912</v>
      </c>
      <c r="D11" s="99">
        <v>41888.0</v>
      </c>
      <c r="E11" s="99">
        <v>19024.0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47915</v>
      </c>
      <c r="D12" s="99">
        <v>32950.0</v>
      </c>
      <c r="E12" s="99">
        <v>14965.0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25833</v>
      </c>
      <c r="D15" s="99">
        <v>0.0</v>
      </c>
      <c r="E15" s="99">
        <v>25833.0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133381</v>
      </c>
      <c r="D16" s="99">
        <v>0.0</v>
      </c>
      <c r="E16" s="99">
        <v>133381.0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10567</v>
      </c>
      <c r="D19" s="99">
        <v>0.0</v>
      </c>
      <c r="E19" s="99">
        <v>10567.0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198034</v>
      </c>
      <c r="D20" s="99">
        <v>131905.0</v>
      </c>
      <c r="E20" s="99">
        <v>66129.0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9677</v>
      </c>
      <c r="D21" s="99">
        <v>7595.0</v>
      </c>
      <c r="E21" s="99">
        <v>2082.0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118814</v>
      </c>
      <c r="D22" s="99">
        <v>97922.0</v>
      </c>
      <c r="E22" s="99">
        <v>20892.0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75178</v>
      </c>
      <c r="D23" s="99">
        <v>32685.0</v>
      </c>
      <c r="E23" s="99">
        <v>42493.0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23378</v>
      </c>
      <c r="D25" s="99">
        <v>0.0</v>
      </c>
      <c r="E25" s="99">
        <v>23378.0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233185</v>
      </c>
      <c r="D26" s="99">
        <v>222438.0</v>
      </c>
      <c r="E26" s="99">
        <v>10747.0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940794</v>
      </c>
      <c r="D28" s="99">
        <v>939949.0</v>
      </c>
      <c r="E28" s="99">
        <v>845.0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13268</v>
      </c>
      <c r="D31" s="99">
        <v>0.0</v>
      </c>
      <c r="E31" s="99">
        <v>13268.0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27266</v>
      </c>
      <c r="D32" s="99">
        <v>139.0</v>
      </c>
      <c r="E32" s="99">
        <v>27127.0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3145</v>
      </c>
      <c r="D34" s="99">
        <v>3145.0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2575486</v>
      </c>
      <c r="D40" s="103">
        <f t="shared" si="2"/>
        <v>1979621</v>
      </c>
      <c r="E40" s="103">
        <f t="shared" si="2"/>
        <v>595865</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MARINE TECHNOLOGY SOCIETY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1530427.0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166182.0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186713.0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15904.0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12801.0</v>
      </c>
      <c r="E12" s="108">
        <f>D11-D12</f>
        <v>3103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5456390.0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7746.0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7350561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181869.0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92639.0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241502.0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516010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6776191.0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58360.0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6834551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7350561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MARINE TECHNOLOGY SOCIETY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2575486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13268</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2562218</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213518.1667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1530427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7.167666451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6776191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2575486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214623.8333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31.57240692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5456390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2575486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214623.8333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25.4230386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32.59070505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1769484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2309568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0.7661536703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576073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125537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701610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2575486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0.2724184872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77622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576073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0.1347433398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1979621</v>
      </c>
      <c r="E41" s="164">
        <f t="shared" ref="E41:E44" si="1">D41/$D$44</f>
        <v>0.7686397829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595865</v>
      </c>
      <c r="E42" s="164">
        <f t="shared" si="1"/>
        <v>0.2313602171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2575486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112220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t="str">
        <f>if(D48=0, "$0",D47/D48)</f>
        <v>$0</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1883322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274508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6.860718085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7350561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MARINE TECHNOLOGY SOCIETY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1169281.0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1044746.0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22906.0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2214027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2196583.0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214344.0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49</v>
      </c>
      <c r="D12" s="61"/>
      <c r="E12" s="61"/>
      <c r="F12" s="62">
        <v>139501.0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239</v>
      </c>
      <c r="D13" s="61"/>
      <c r="E13" s="61"/>
      <c r="F13" s="62">
        <v>98044.0</v>
      </c>
      <c r="G13" s="171"/>
      <c r="H13" s="43"/>
      <c r="J13" s="171"/>
      <c r="K13" s="43"/>
      <c r="L13" s="43"/>
      <c r="M13" s="43"/>
      <c r="N13" s="43"/>
      <c r="O13" s="43"/>
      <c r="P13" s="43"/>
      <c r="Q13" s="43"/>
      <c r="R13" s="43"/>
      <c r="S13" s="43"/>
      <c r="T13" s="43"/>
      <c r="U13" s="43"/>
      <c r="V13" s="43"/>
      <c r="W13" s="43"/>
      <c r="X13" s="43"/>
      <c r="Y13" s="43"/>
      <c r="Z13" s="43"/>
    </row>
    <row r="14">
      <c r="A14" s="49"/>
      <c r="B14" s="45" t="s">
        <v>54</v>
      </c>
      <c r="C14" s="173" t="s">
        <v>65</v>
      </c>
      <c r="D14" s="61"/>
      <c r="E14" s="61"/>
      <c r="F14" s="62">
        <v>25055.0</v>
      </c>
      <c r="G14" s="171"/>
      <c r="H14" s="43"/>
      <c r="J14" s="171"/>
      <c r="K14" s="43"/>
      <c r="L14" s="43"/>
      <c r="M14" s="43"/>
      <c r="N14" s="43"/>
      <c r="O14" s="43"/>
      <c r="P14" s="43"/>
      <c r="Q14" s="43"/>
      <c r="R14" s="43"/>
      <c r="S14" s="43"/>
      <c r="T14" s="43"/>
      <c r="U14" s="43"/>
      <c r="V14" s="43"/>
      <c r="W14" s="43"/>
      <c r="X14" s="43"/>
      <c r="Y14" s="43"/>
      <c r="Z14" s="43"/>
    </row>
    <row r="15">
      <c r="A15" s="52"/>
      <c r="B15" s="45" t="s">
        <v>56</v>
      </c>
      <c r="C15" s="173" t="s">
        <v>240</v>
      </c>
      <c r="D15" s="61"/>
      <c r="E15" s="61"/>
      <c r="F15" s="62">
        <v>5192.0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2678719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170432.0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12537.0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678877.0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695866.0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-16989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-16989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178355.0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128081.0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50274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525685.0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275583.0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250102</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8000.0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8000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5367102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MARINE TECHNOLOGY SOCIETY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401428</v>
      </c>
      <c r="D4" s="99">
        <v>401428.0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292680</v>
      </c>
      <c r="D7" s="99">
        <v>218136.0</v>
      </c>
      <c r="E7" s="99">
        <v>74544.0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753618</v>
      </c>
      <c r="D9" s="99">
        <v>561674.0</v>
      </c>
      <c r="E9" s="99">
        <v>191944.0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40474</v>
      </c>
      <c r="D10" s="99">
        <v>30165.0</v>
      </c>
      <c r="E10" s="99">
        <v>10309.0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121659</v>
      </c>
      <c r="D11" s="99">
        <v>90673.0</v>
      </c>
      <c r="E11" s="99">
        <v>30986.0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83861</v>
      </c>
      <c r="D12" s="99">
        <v>62502.0</v>
      </c>
      <c r="E12" s="99">
        <v>21359.0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27096</v>
      </c>
      <c r="D15" s="99">
        <v>0.0</v>
      </c>
      <c r="E15" s="99">
        <v>27096.0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48389</v>
      </c>
      <c r="D16" s="99">
        <v>0.0</v>
      </c>
      <c r="E16" s="99">
        <v>48389.0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14591</v>
      </c>
      <c r="D19" s="99">
        <v>0.0</v>
      </c>
      <c r="E19" s="99">
        <v>14591.0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763412</v>
      </c>
      <c r="D20" s="99">
        <v>721377.0</v>
      </c>
      <c r="E20" s="99">
        <v>42035.0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3091</v>
      </c>
      <c r="D21" s="99">
        <v>3091.0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116924</v>
      </c>
      <c r="D22" s="99">
        <v>72648.0</v>
      </c>
      <c r="E22" s="99">
        <v>44276.0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95345</v>
      </c>
      <c r="D23" s="99">
        <v>36071.0</v>
      </c>
      <c r="E23" s="99">
        <v>59274.0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11170</v>
      </c>
      <c r="D25" s="99">
        <v>0.0</v>
      </c>
      <c r="E25" s="99">
        <v>11170.0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53621</v>
      </c>
      <c r="D26" s="99">
        <v>10093.0</v>
      </c>
      <c r="E26" s="99">
        <v>43528.0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1771897</v>
      </c>
      <c r="D28" s="99">
        <v>1700204.0</v>
      </c>
      <c r="E28" s="99">
        <v>71693.0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11996</v>
      </c>
      <c r="D31" s="99">
        <v>629.0</v>
      </c>
      <c r="E31" s="99">
        <v>11367.0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54122</v>
      </c>
      <c r="D32" s="99">
        <v>335.0</v>
      </c>
      <c r="E32" s="99">
        <v>53787.0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242</v>
      </c>
      <c r="C34" s="98">
        <f t="shared" si="1"/>
        <v>31983</v>
      </c>
      <c r="D34" s="99">
        <v>31983.0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4697357</v>
      </c>
      <c r="D40" s="103">
        <f t="shared" si="2"/>
        <v>3941009</v>
      </c>
      <c r="E40" s="103">
        <f t="shared" si="2"/>
        <v>756348</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MARINE TECHNOLOGY SOCIETY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1632288.0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333581.0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234388.0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116950.0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131598.0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27240.0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21722.0</v>
      </c>
      <c r="E12" s="108">
        <f>D11-D12</f>
        <v>5518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6478836.0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8933159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565927.0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113555.0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165974.0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845456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7974558.0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113145.0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8087703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8933159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