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<sst xmlns="http://schemas.openxmlformats.org/spreadsheetml/2006/main" count="868" uniqueCount="254">
  <si>
    <t>AMERICAN PARKINSON DISEASE ASSOCIATION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</si>
  <si>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</si>
  <si>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</si>
  <si>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</si>
  <si>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</si>
  <si>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</si>
  <si>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</si>
  <si>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</si>
  <si>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</si>
  <si>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</si>
  <si>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</si>
  <si>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</si>
  <si>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</si>
  <si>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</si>
  <si>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</si>
  <si>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</si>
  <si>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</si>
  <si>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</si>
  <si>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</si>
  <si>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</si>
  <si>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</si>
  <si>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</si>
  <si>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</si>
  <si>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</si>
  <si>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</si>
  <si>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</si>
  <si>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</si>
  <si>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</si>
  <si>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</si>
  <si>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</si>
  <si>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</si>
  <si>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</si>
  <si>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</si>
  <si>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</si>
  <si>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</si>
  <si>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</si>
  <si>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</si>
  <si>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</si>
  <si>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</si>
  <si>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</si>
  <si>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</si>
  <si>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</si>
  <si>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</si>
  <si>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</si>
  <si>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</si>
  <si>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</si>
  <si>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</si>
  <si>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</si>
  <si>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</si>
  <si>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</si>
  <si>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</si>
  <si>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</si>
  <si>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</si>
  <si>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</si>
  <si>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</si>
  <si>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</si>
  <si>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</si>
  <si>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</si>
  <si>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</si>
  <si>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</si>
  <si>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</si>
  <si>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</si>
  <si>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</si>
  <si>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</si>
  <si>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</si>
  <si>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</si>
  <si>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</si>
  <si>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</si>
  <si>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</si>
  <si>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</si>
  <si>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</si>
  <si>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</si>
  <si>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</si>
  <si>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</si>
  <si>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</si>
  <si>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</si>
  <si>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</si>
  <si>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</si>
  <si>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</si>
  <si>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</si>
  <si>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</si>
  <si>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</si>
  <si>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</si>
  <si>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</si>
  <si>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</si>
  <si>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</si>
  <si>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</si>
  <si>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</si>
  <si>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</si>
  <si>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</si>
  <si>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</si>
  <si>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</si>
  <si>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</si>
  <si>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</si>
  <si>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</si>
  <si>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</si>
  <si>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</si>
  <si>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</si>
  <si>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</si>
  <si>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</si>
  <si>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</si>
  <si>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</si>
  <si>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</si>
  <si>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</si>
  <si>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</si>
  <si>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</si>
  <si>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</si>
  <si>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</si>
  <si>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</si>
  <si>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</si>
  <si>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</si>
  <si>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</si>
  <si>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</si>
  <si>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</si>
  <si>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</si>
  <si>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</si>
  <si>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</si>
  <si>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</si>
  <si>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</si>
  <si>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</si>
  <si>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</si>
  <si>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</si>
  <si>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</si>
  <si>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</si>
  <si>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</si>
  <si>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</si>
  <si>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</si>
  <si>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</si>
  <si>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</si>
  <si>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</si>
  <si>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</si>
  <si>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</si>
  <si>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</si>
  <si>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</si>
  <si>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POSTAGE</t>
  </si>
  <si>
    <t>STATIONERY AND PRINTING</t>
  </si>
  <si>
    <t xml:space="preserve"> MAILINGS</t>
  </si>
  <si>
    <t>TELEPHONE</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</si>
  <si>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</si>
  <si>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</si>
  <si>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</si>
  <si>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</si>
  <si>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</si>
  <si>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</si>
  <si>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</si>
  <si>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</si>
  <si>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</si>
  <si>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</si>
  <si>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</si>
  <si>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</si>
  <si>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</si>
  <si>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</si>
  <si>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</si>
  <si>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</si>
  <si>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</si>
  <si>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</si>
  <si>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</si>
  <si>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</si>
  <si>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</si>
  <si>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</si>
  <si>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</si>
  <si>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</si>
  <si>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</si>
  <si>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</si>
  <si>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</si>
  <si>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</si>
  <si>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</si>
  <si>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</si>
  <si>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</si>
  <si>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</si>
  <si>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</si>
  <si>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</si>
  <si>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</si>
  <si>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</si>
  <si>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</si>
  <si>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</si>
  <si>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</si>
  <si>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</si>
  <si>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</si>
  <si>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</si>
  <si>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</si>
  <si>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</si>
  <si>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</si>
  <si>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</si>
  <si>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</si>
  <si>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</si>
  <si>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</si>
  <si>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</si>
  <si>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</si>
  <si>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</si>
  <si>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</si>
  <si>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</si>
  <si>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</si>
  <si>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</si>
  <si>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</si>
  <si>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</si>
  <si>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</si>
  <si>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</si>
  <si>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</si>
  <si>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</si>
  <si>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</si>
  <si>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</si>
  <si>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</si>
  <si>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</si>
  <si>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</si>
  <si>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</si>
  <si>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</si>
  <si>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</si>
  <si>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</si>
  <si>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</si>
  <si>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</si>
  <si>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</si>
  <si>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</si>
  <si>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</si>
  <si>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</si>
  <si>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</si>
  <si>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</si>
  <si>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</si>
  <si>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</si>
  <si>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</si>
  <si>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</si>
  <si>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</si>
  <si>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</si>
  <si>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</si>
  <si>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</si>
  <si>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</si>
  <si>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</si>
  <si>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</si>
  <si>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</si>
  <si>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</si>
  <si>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</si>
  <si>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</si>
  <si>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</si>
  <si>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</si>
  <si>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</si>
  <si>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</si>
  <si>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</si>
  <si>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</si>
  <si>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</si>
  <si>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PRINTING, POSTAGE AND S</t>
  </si>
  <si>
    <t>MAILINGS</t>
  </si>
  <si>
    <t>DUES, SUBSCRIPTIONS, LI</t>
  </si>
  <si>
    <t>MAINTENANCE AND REPAIRS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</si>
  <si>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</si>
  <si>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</si>
  <si>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PRINTING, POSTAGE AND S</t>
  </si>
  <si>
    <t>MISCELLANEOUS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</si>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</sst>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AMERICAN PARKINSON DISEASE ASSOCIATION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2023'!C40</f>
        <v>18328051</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2023'!C31</f>
        <v>165990</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18162061</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1513505.083</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2023'!E2+'Balance Sheet 2023'!E3</f>
        <v>8694171</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5.744394978</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2023'!E30</f>
        <v>21720247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2023'!C40</f>
        <v>18328051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1527337.583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14.2209864</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2023'!E13:E15)</f>
        <v>6934667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2023'!C40</f>
        <v>18328051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1527337.583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4.540362966</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10.28475794</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2023'!E2:E7,'Revenues 2023'!F10:F15)</f>
        <v>20086896</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2023'!F44</f>
        <v>23361566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0.8598266058</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2023'!C7:C9)</f>
        <v>5219059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2023'!C10:C12)</f>
        <v>1541247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6760306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2023'!C40</f>
        <v>18328051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0.3688502394</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2023'!C10:C11)</f>
        <v>1175490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2023'!C7:C9)</f>
        <v>5219059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0.225230257</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243</v>
      </c>
      <c r="D41" s="75">
        <f>'Expenses 2023'!D40</f>
        <v>13326703</v>
      </c>
      <c r="E41" s="164">
        <f t="shared" ref="E41:E44" si="1">D41/$D$44</f>
        <v>0.727120576</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2023'!E40</f>
        <v>2161959</v>
      </c>
      <c r="E42" s="164">
        <f t="shared" si="1"/>
        <v>0.1179590236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2023'!F40</f>
        <v>2839389</v>
      </c>
      <c r="E43" s="164">
        <f t="shared" si="1"/>
        <v>0.1549204004</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18328051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2023'!F9</f>
        <v>22729919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2023'!F40</f>
        <v>2839389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8.005214854</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2023'!E2:E10)</f>
        <v>16343047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2023'!E19:E22)</f>
        <v>3134864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5.213319302</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2023'!E18</f>
        <v>30317278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AMERICAN PARKINSON DISEASE ASSOCIATION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121626.0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2864199.0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1.5596788E7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18582613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159909.0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34512.0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34512</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34512</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244</v>
      </c>
      <c r="D26" s="50">
        <v>1.4445139E7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1.4243465E7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201674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201674</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251215.0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509206.0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-257991</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24212.0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24212</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98255.0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98255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18843184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AMERICAN PARKINSON DISEASE ASSOCIATION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3406572</v>
      </c>
      <c r="D3" s="99">
        <v>3406572.0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56250</v>
      </c>
      <c r="D5" s="99">
        <v>56250.0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1158114</v>
      </c>
      <c r="D7" s="99">
        <v>926491.0</v>
      </c>
      <c r="E7" s="99">
        <v>88017.0</v>
      </c>
      <c r="F7" s="99">
        <v>143606.0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5072720</v>
      </c>
      <c r="D9" s="99">
        <v>4058176.0</v>
      </c>
      <c r="E9" s="99">
        <v>385526.0</v>
      </c>
      <c r="F9" s="99">
        <v>629018.0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504411</v>
      </c>
      <c r="D10" s="99">
        <v>403529.0</v>
      </c>
      <c r="E10" s="99">
        <v>38335.0</v>
      </c>
      <c r="F10" s="99">
        <v>62547.0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869457</v>
      </c>
      <c r="D11" s="99">
        <v>695565.0</v>
      </c>
      <c r="E11" s="99">
        <v>66079.0</v>
      </c>
      <c r="F11" s="99">
        <v>107813.0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431966</v>
      </c>
      <c r="D12" s="99">
        <v>345573.0</v>
      </c>
      <c r="E12" s="99">
        <v>32829.0</v>
      </c>
      <c r="F12" s="99">
        <v>53564.0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142380</v>
      </c>
      <c r="D15" s="99">
        <v>368.0</v>
      </c>
      <c r="E15" s="99">
        <v>140933.0</v>
      </c>
      <c r="F15" s="99">
        <v>1079.0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176951</v>
      </c>
      <c r="D16" s="99">
        <v>0.0</v>
      </c>
      <c r="E16" s="99">
        <v>176951.0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239519</v>
      </c>
      <c r="D18" s="99">
        <v>0.0</v>
      </c>
      <c r="E18" s="99">
        <v>0.0</v>
      </c>
      <c r="F18" s="99">
        <v>239519.0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86523</v>
      </c>
      <c r="D19" s="99">
        <v>69219.0</v>
      </c>
      <c r="E19" s="99">
        <v>6921.0</v>
      </c>
      <c r="F19" s="99">
        <v>10383.0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1781471</v>
      </c>
      <c r="D20" s="99">
        <v>892516.0</v>
      </c>
      <c r="E20" s="99">
        <v>592520.0</v>
      </c>
      <c r="F20" s="99">
        <v>296435.0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241086</v>
      </c>
      <c r="D21" s="99">
        <v>210689.0</v>
      </c>
      <c r="E21" s="99">
        <v>20015.0</v>
      </c>
      <c r="F21" s="99">
        <v>10382.0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155881</v>
      </c>
      <c r="D22" s="99">
        <v>115183.0</v>
      </c>
      <c r="E22" s="99">
        <v>9757.0</v>
      </c>
      <c r="F22" s="99">
        <v>30941.0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570254</v>
      </c>
      <c r="D23" s="99">
        <v>435020.0</v>
      </c>
      <c r="E23" s="99">
        <v>39468.0</v>
      </c>
      <c r="F23" s="99">
        <v>95766.0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221376</v>
      </c>
      <c r="D25" s="99">
        <v>177588.0</v>
      </c>
      <c r="E25" s="99">
        <v>16262.0</v>
      </c>
      <c r="F25" s="99">
        <v>27526.0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247065</v>
      </c>
      <c r="D26" s="99">
        <v>205375.0</v>
      </c>
      <c r="E26" s="99">
        <v>19511.0</v>
      </c>
      <c r="F26" s="99">
        <v>22179.0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442938</v>
      </c>
      <c r="D28" s="99">
        <v>354351.0</v>
      </c>
      <c r="E28" s="99">
        <v>33663.0</v>
      </c>
      <c r="F28" s="99">
        <v>54924.0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197610</v>
      </c>
      <c r="D31" s="99">
        <v>158088.0</v>
      </c>
      <c r="E31" s="99">
        <v>15018.0</v>
      </c>
      <c r="F31" s="99">
        <v>24504.0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98732</v>
      </c>
      <c r="D32" s="99">
        <v>78985.0</v>
      </c>
      <c r="E32" s="99">
        <v>7504.0</v>
      </c>
      <c r="F32" s="99">
        <v>12243.0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245</v>
      </c>
      <c r="C34" s="98">
        <f t="shared" si="1"/>
        <v>2671199</v>
      </c>
      <c r="D34" s="99">
        <v>1527798.0</v>
      </c>
      <c r="E34" s="99">
        <v>79081.0</v>
      </c>
      <c r="F34" s="99">
        <v>1064320.0</v>
      </c>
      <c r="G34" s="43"/>
      <c r="H34" s="43"/>
      <c r="I34" s="43"/>
      <c r="J34" s="43"/>
      <c r="K34" s="43"/>
      <c r="L34" s="43"/>
      <c r="M34" s="43"/>
      <c r="N34" s="43"/>
      <c r="O34" s="43"/>
      <c r="P34" s="43"/>
      <c r="Q34" s="43"/>
      <c r="R34" s="43"/>
      <c r="S34" s="43"/>
      <c r="T34" s="43"/>
      <c r="U34" s="43"/>
      <c r="V34" s="43"/>
      <c r="W34" s="43"/>
      <c r="X34" s="43"/>
      <c r="Y34" s="43"/>
      <c r="Z34" s="43"/>
    </row>
    <row r="35">
      <c r="A35" s="45" t="s">
        <v>48</v>
      </c>
      <c r="B35" s="102" t="s">
        <v>240</v>
      </c>
      <c r="C35" s="98">
        <f t="shared" si="1"/>
        <v>352327</v>
      </c>
      <c r="D35" s="99">
        <v>169857.0</v>
      </c>
      <c r="E35" s="99">
        <v>6307.0</v>
      </c>
      <c r="F35" s="99">
        <v>176163.0</v>
      </c>
      <c r="G35" s="43"/>
      <c r="H35" s="43"/>
      <c r="I35" s="43"/>
      <c r="J35" s="43"/>
      <c r="K35" s="43"/>
      <c r="L35" s="43"/>
      <c r="M35" s="43"/>
      <c r="N35" s="43"/>
      <c r="O35" s="43"/>
      <c r="P35" s="43"/>
      <c r="Q35" s="43"/>
      <c r="R35" s="43"/>
      <c r="S35" s="43"/>
      <c r="T35" s="43"/>
      <c r="U35" s="43"/>
      <c r="V35" s="43"/>
      <c r="W35" s="43"/>
      <c r="X35" s="43"/>
      <c r="Y35" s="43"/>
      <c r="Z35" s="43"/>
    </row>
    <row r="36">
      <c r="A36" s="45" t="s">
        <v>50</v>
      </c>
      <c r="B36" s="102" t="s">
        <v>241</v>
      </c>
      <c r="C36" s="98">
        <f t="shared" si="1"/>
        <v>154835</v>
      </c>
      <c r="D36" s="99">
        <v>137559.0</v>
      </c>
      <c r="E36" s="99">
        <v>13009.0</v>
      </c>
      <c r="F36" s="99">
        <v>4267.0</v>
      </c>
      <c r="G36" s="43"/>
      <c r="H36" s="43"/>
      <c r="I36" s="43"/>
      <c r="J36" s="43"/>
      <c r="K36" s="43"/>
      <c r="L36" s="43"/>
      <c r="M36" s="43"/>
      <c r="N36" s="43"/>
      <c r="O36" s="43"/>
      <c r="P36" s="43"/>
      <c r="Q36" s="43"/>
      <c r="R36" s="43"/>
      <c r="S36" s="43"/>
      <c r="T36" s="43"/>
      <c r="U36" s="43"/>
      <c r="V36" s="43"/>
      <c r="W36" s="43"/>
      <c r="X36" s="43"/>
      <c r="Y36" s="43"/>
      <c r="Z36" s="43"/>
    </row>
    <row r="37">
      <c r="A37" s="45" t="s">
        <v>52</v>
      </c>
      <c r="B37" s="102" t="s">
        <v>246</v>
      </c>
      <c r="C37" s="98">
        <f t="shared" si="1"/>
        <v>81058</v>
      </c>
      <c r="D37" s="99">
        <v>65012.0</v>
      </c>
      <c r="E37" s="99">
        <v>5969.0</v>
      </c>
      <c r="F37" s="99">
        <v>10077.0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41033</v>
      </c>
      <c r="D38" s="99">
        <v>32917.0</v>
      </c>
      <c r="E38" s="99">
        <v>3014.0</v>
      </c>
      <c r="F38" s="99">
        <v>5102.0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19401728</v>
      </c>
      <c r="D40" s="103">
        <f t="shared" si="2"/>
        <v>14522681</v>
      </c>
      <c r="E40" s="103">
        <f t="shared" si="2"/>
        <v>1796689</v>
      </c>
      <c r="F40" s="103">
        <f t="shared" si="2"/>
        <v>3082358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PARKINSON DISEASE ASSOCIATION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2799313.0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7453524.0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1901668.0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399195.0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4946539.0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2548294.0</v>
      </c>
      <c r="E12" s="108">
        <f>D11-D12</f>
        <v>2398245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1.0481105E7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4722921.0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30155971</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1055894.0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1394750.0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580340.0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3030984</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2.0157415E7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6967572.0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27124987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30155971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AMERICAN PARKINSON DISEASE ASSOCIATION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2024'!C40</f>
        <v>19401728</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2024'!C31</f>
        <v>197610</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19204118</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1600343.167</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2024'!E2+'Balance Sheet 2024'!E3</f>
        <v>10252837</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6.406649032</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2024'!E30</f>
        <v>20157415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2024'!C40</f>
        <v>19401728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1616810.667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12.46739363</v>
      </c>
      <c r="E14" s="149" t="s">
        <v>188</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2024'!E13:E15)</f>
        <v>10481105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2024'!C40</f>
        <v>19401728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1616810.667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6.482580314</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12.88922935</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2024'!E2:E7,'Revenues 2024'!F10:F15)</f>
        <v>15596788</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2024'!F44</f>
        <v>18843184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0.8277151038</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2024'!C7:C9)</f>
        <v>6230834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2024'!C10:C12)</f>
        <v>1805834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8036668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2024'!C40</f>
        <v>19401728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0.4142243413</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2024'!C10:C11)</f>
        <v>1373868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2024'!C7:C9)</f>
        <v>6230834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0.2204950413</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247</v>
      </c>
      <c r="D41" s="75">
        <f>'Expenses 2024'!D40</f>
        <v>14522681</v>
      </c>
      <c r="E41" s="164">
        <f t="shared" ref="E41:E44" si="1">D41/$D$44</f>
        <v>0.7485251314</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2024'!E40</f>
        <v>1796689</v>
      </c>
      <c r="E42" s="164">
        <f t="shared" si="1"/>
        <v>0.09260458656</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2024'!F40</f>
        <v>3082358</v>
      </c>
      <c r="E43" s="164">
        <f t="shared" si="1"/>
        <v>0.1588702821</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19401728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2024'!F9</f>
        <v>18582613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2024'!F40</f>
        <v>3082358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6.02870043</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2024'!E2:E10)</f>
        <v>12553700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2024'!E19:E22)</f>
        <v>2450644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5.122612668</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2024'!E18</f>
        <v>30155971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AMERICAN PARKINSON DISEASE ASSOCIATION</v>
      </c>
      <c r="B1" s="2" t="s">
        <v>248</v>
      </c>
      <c r="C1" s="138"/>
      <c r="D1" s="138"/>
      <c r="E1" s="138"/>
      <c r="F1" s="139"/>
      <c r="G1" s="139"/>
      <c r="H1" s="139"/>
      <c r="I1" s="43"/>
      <c r="J1" s="43"/>
      <c r="K1" s="43"/>
      <c r="L1" s="43"/>
      <c r="M1" s="43"/>
      <c r="N1" s="43"/>
      <c r="O1" s="43"/>
      <c r="P1" s="43"/>
      <c r="Q1" s="43"/>
      <c r="R1" s="43"/>
      <c r="S1" s="43"/>
      <c r="T1" s="43"/>
      <c r="U1" s="43"/>
      <c r="V1" s="43"/>
      <c r="W1" s="43"/>
      <c r="X1" s="43"/>
      <c r="Y1" s="43"/>
    </row>
    <row r="2">
      <c r="A2" s="140" t="s">
        <v>181</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182</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249</v>
      </c>
      <c r="E4" s="45" t="s">
        <v>250</v>
      </c>
      <c r="F4" s="45" t="s">
        <v>251</v>
      </c>
      <c r="G4" s="59" t="s">
        <v>252</v>
      </c>
      <c r="H4" s="59"/>
      <c r="I4" s="43"/>
      <c r="J4" s="43"/>
      <c r="K4" s="43"/>
      <c r="L4" s="43"/>
      <c r="M4" s="43"/>
      <c r="N4" s="43"/>
      <c r="O4" s="43"/>
      <c r="P4" s="43"/>
      <c r="Q4" s="43"/>
      <c r="R4" s="43"/>
      <c r="S4" s="43"/>
      <c r="T4" s="43"/>
      <c r="U4" s="43"/>
      <c r="V4" s="43"/>
      <c r="W4" s="43"/>
      <c r="X4" s="43"/>
      <c r="Y4" s="43"/>
    </row>
    <row r="5">
      <c r="A5" s="138"/>
      <c r="B5" s="49"/>
      <c r="C5" s="147" t="s">
        <v>181</v>
      </c>
      <c r="D5" s="176">
        <f>'Ratios 2022'!D8</f>
        <v>9.232014241</v>
      </c>
      <c r="E5" s="176">
        <f>'Ratios 2023'!D8</f>
        <v>5.744394978</v>
      </c>
      <c r="F5" s="176">
        <f>'Ratios 2024'!D8</f>
        <v>6.406649032</v>
      </c>
      <c r="G5" s="176">
        <f>average(D5:F5)</f>
        <v>7.127686084</v>
      </c>
      <c r="H5" s="149" t="s">
        <v>188</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189</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190</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249</v>
      </c>
      <c r="E9" s="45" t="s">
        <v>250</v>
      </c>
      <c r="F9" s="45" t="s">
        <v>251</v>
      </c>
      <c r="G9" s="59" t="s">
        <v>252</v>
      </c>
      <c r="H9" s="59"/>
      <c r="I9" s="43"/>
      <c r="J9" s="43"/>
      <c r="K9" s="43"/>
      <c r="L9" s="43"/>
      <c r="M9" s="43"/>
      <c r="N9" s="43"/>
      <c r="O9" s="43"/>
      <c r="P9" s="43"/>
      <c r="Q9" s="43"/>
      <c r="R9" s="43"/>
      <c r="S9" s="43"/>
      <c r="T9" s="43"/>
      <c r="U9" s="43"/>
      <c r="V9" s="43"/>
      <c r="W9" s="43"/>
      <c r="X9" s="43"/>
      <c r="Y9" s="43"/>
    </row>
    <row r="10">
      <c r="A10" s="138"/>
      <c r="B10" s="49"/>
      <c r="C10" s="147" t="s">
        <v>189</v>
      </c>
      <c r="D10" s="148">
        <f>'Ratios 2022'!D14</f>
        <v>12.47895202</v>
      </c>
      <c r="E10" s="148">
        <f>'Ratios 2023'!D14</f>
        <v>14.2209864</v>
      </c>
      <c r="F10" s="148">
        <f>'Ratios 2024'!D14</f>
        <v>12.46739363</v>
      </c>
      <c r="G10" s="176">
        <f>average(D10:F10)</f>
        <v>13.05577735</v>
      </c>
      <c r="H10" s="149" t="s">
        <v>188</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194</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195</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249</v>
      </c>
      <c r="E14" s="45" t="s">
        <v>250</v>
      </c>
      <c r="F14" s="45" t="s">
        <v>251</v>
      </c>
      <c r="G14" s="59" t="s">
        <v>252</v>
      </c>
      <c r="H14" s="59"/>
      <c r="I14" s="43"/>
      <c r="J14" s="43"/>
      <c r="K14" s="43"/>
      <c r="L14" s="43"/>
      <c r="M14" s="43"/>
      <c r="N14" s="43"/>
      <c r="O14" s="43"/>
      <c r="P14" s="43"/>
      <c r="Q14" s="43"/>
      <c r="R14" s="43"/>
      <c r="S14" s="43"/>
      <c r="T14" s="43"/>
      <c r="U14" s="43"/>
      <c r="V14" s="43"/>
      <c r="W14" s="43"/>
      <c r="X14" s="43"/>
      <c r="Y14" s="43"/>
    </row>
    <row r="15">
      <c r="A15" s="138"/>
      <c r="B15" s="49"/>
      <c r="C15" s="147" t="s">
        <v>197</v>
      </c>
      <c r="D15" s="179">
        <f>'Ratios 2022'!D20</f>
        <v>2.863914186</v>
      </c>
      <c r="E15" s="179">
        <f>'Ratios 2023'!D20</f>
        <v>4.540362966</v>
      </c>
      <c r="F15" s="179">
        <f>'Ratios 2024'!D20</f>
        <v>6.482580314</v>
      </c>
      <c r="G15" s="176">
        <f>average(D15:F15)</f>
        <v>4.628952489</v>
      </c>
      <c r="H15" s="149" t="s">
        <v>188</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199</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200</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249</v>
      </c>
      <c r="E19" s="45" t="s">
        <v>250</v>
      </c>
      <c r="F19" s="45" t="s">
        <v>251</v>
      </c>
      <c r="G19" s="59" t="s">
        <v>252</v>
      </c>
      <c r="H19" s="59"/>
      <c r="I19" s="43"/>
      <c r="J19" s="43"/>
      <c r="K19" s="43"/>
      <c r="L19" s="43"/>
      <c r="M19" s="43"/>
      <c r="N19" s="43"/>
      <c r="O19" s="43"/>
      <c r="P19" s="43"/>
      <c r="Q19" s="43"/>
      <c r="R19" s="43"/>
      <c r="S19" s="43"/>
      <c r="T19" s="43"/>
      <c r="U19" s="43"/>
      <c r="V19" s="43"/>
      <c r="W19" s="43"/>
      <c r="X19" s="43"/>
      <c r="Y19" s="43"/>
    </row>
    <row r="20">
      <c r="A20" s="138"/>
      <c r="B20" s="49"/>
      <c r="C20" s="147" t="s">
        <v>199</v>
      </c>
      <c r="D20" s="162">
        <f>'Ratios 2022'!D26</f>
        <v>0.8240457657</v>
      </c>
      <c r="E20" s="162">
        <f>'Ratios 2023'!D26</f>
        <v>0.8598266058</v>
      </c>
      <c r="F20" s="162">
        <f>'Ratios 2024'!D26</f>
        <v>0.8277151038</v>
      </c>
      <c r="G20" s="180">
        <f>average(D20:F20)</f>
        <v>0.8371958251</v>
      </c>
      <c r="H20" s="149" t="s">
        <v>203</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204</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205</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249</v>
      </c>
      <c r="E24" s="45" t="s">
        <v>250</v>
      </c>
      <c r="F24" s="45" t="s">
        <v>251</v>
      </c>
      <c r="G24" s="59" t="s">
        <v>252</v>
      </c>
      <c r="H24" s="59"/>
      <c r="I24" s="43"/>
      <c r="J24" s="43"/>
      <c r="K24" s="43"/>
      <c r="L24" s="43"/>
      <c r="M24" s="43"/>
      <c r="N24" s="43"/>
      <c r="O24" s="43"/>
      <c r="P24" s="43"/>
      <c r="Q24" s="43"/>
      <c r="R24" s="43"/>
      <c r="S24" s="43"/>
      <c r="T24" s="43"/>
      <c r="U24" s="43"/>
      <c r="V24" s="43"/>
      <c r="W24" s="43"/>
      <c r="X24" s="43"/>
      <c r="Y24" s="43"/>
    </row>
    <row r="25">
      <c r="A25" s="138"/>
      <c r="B25" s="49"/>
      <c r="C25" s="147" t="s">
        <v>209</v>
      </c>
      <c r="D25" s="162">
        <f>'Ratios 2022'!D33</f>
        <v>0.3451001569</v>
      </c>
      <c r="E25" s="162">
        <f>'Ratios 2023'!D33</f>
        <v>0.3688502394</v>
      </c>
      <c r="F25" s="162">
        <f>'Ratios 2024'!D33</f>
        <v>0.4142243413</v>
      </c>
      <c r="G25" s="180">
        <f>average(D25:F25)</f>
        <v>0.3760582459</v>
      </c>
      <c r="H25" s="149" t="s">
        <v>210</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211</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212</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249</v>
      </c>
      <c r="E29" s="45" t="s">
        <v>250</v>
      </c>
      <c r="F29" s="45" t="s">
        <v>251</v>
      </c>
      <c r="G29" s="59" t="s">
        <v>252</v>
      </c>
      <c r="H29" s="59"/>
      <c r="I29" s="43"/>
      <c r="J29" s="43"/>
      <c r="K29" s="43"/>
      <c r="L29" s="43"/>
      <c r="M29" s="43"/>
      <c r="N29" s="43"/>
      <c r="O29" s="43"/>
      <c r="P29" s="43"/>
      <c r="Q29" s="43"/>
      <c r="R29" s="43"/>
      <c r="S29" s="43"/>
      <c r="T29" s="43"/>
      <c r="U29" s="43"/>
      <c r="V29" s="43"/>
      <c r="W29" s="43"/>
      <c r="X29" s="43"/>
      <c r="Y29" s="43"/>
    </row>
    <row r="30">
      <c r="A30" s="138"/>
      <c r="B30" s="49"/>
      <c r="C30" s="147" t="s">
        <v>211</v>
      </c>
      <c r="D30" s="162">
        <f>'Ratios 2022'!D38</f>
        <v>0.1924357567</v>
      </c>
      <c r="E30" s="162">
        <f>'Ratios 2023'!D38</f>
        <v>0.225230257</v>
      </c>
      <c r="F30" s="162">
        <f>'Ratios 2024'!D38</f>
        <v>0.2204950413</v>
      </c>
      <c r="G30" s="180">
        <f>average(D30:F30)</f>
        <v>0.2127203517</v>
      </c>
      <c r="H30" s="149" t="s">
        <v>214</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215</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216</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249</v>
      </c>
      <c r="E34" s="45" t="s">
        <v>250</v>
      </c>
      <c r="F34" s="45" t="s">
        <v>251</v>
      </c>
      <c r="G34" s="59" t="s">
        <v>252</v>
      </c>
      <c r="H34" s="59"/>
      <c r="I34" s="43"/>
      <c r="J34" s="43"/>
      <c r="K34" s="43"/>
      <c r="L34" s="43"/>
      <c r="M34" s="43"/>
      <c r="N34" s="43"/>
      <c r="O34" s="43"/>
      <c r="P34" s="43"/>
      <c r="Q34" s="43"/>
      <c r="R34" s="43"/>
      <c r="S34" s="43"/>
      <c r="T34" s="43"/>
      <c r="U34" s="43"/>
      <c r="V34" s="43"/>
      <c r="W34" s="43"/>
      <c r="X34" s="43"/>
      <c r="Y34" s="43"/>
    </row>
    <row r="35">
      <c r="A35" s="138"/>
      <c r="B35" s="49"/>
      <c r="C35" s="147" t="s">
        <v>253</v>
      </c>
      <c r="D35" s="162">
        <f>'Ratios 2022'!E41</f>
        <v>0.7582225138</v>
      </c>
      <c r="E35" s="162">
        <f>'Ratios 2023'!E41</f>
        <v>0.727120576</v>
      </c>
      <c r="F35" s="162">
        <f>'Ratios 2024'!E41</f>
        <v>0.7485251314</v>
      </c>
      <c r="G35" s="180">
        <f t="shared" ref="G35:G37" si="1">average(D35:F35)</f>
        <v>0.7446227404</v>
      </c>
      <c r="H35" s="180"/>
      <c r="I35" s="43"/>
      <c r="J35" s="43"/>
      <c r="K35" s="43"/>
      <c r="L35" s="43"/>
      <c r="M35" s="43"/>
      <c r="N35" s="43"/>
      <c r="O35" s="43"/>
      <c r="P35" s="43"/>
      <c r="Q35" s="43"/>
      <c r="R35" s="43"/>
      <c r="S35" s="43"/>
      <c r="T35" s="43"/>
      <c r="U35" s="43"/>
      <c r="V35" s="43"/>
      <c r="W35" s="43"/>
      <c r="X35" s="43"/>
      <c r="Y35" s="43"/>
    </row>
    <row r="36">
      <c r="A36" s="138"/>
      <c r="B36" s="52"/>
      <c r="C36" s="147" t="s">
        <v>218</v>
      </c>
      <c r="D36" s="162">
        <f>'Ratios 2022'!E42</f>
        <v>0.1005251381</v>
      </c>
      <c r="E36" s="162">
        <f>'Ratios 2023'!E42</f>
        <v>0.1179590236</v>
      </c>
      <c r="F36" s="162">
        <f>'Ratios 2024'!E42</f>
        <v>0.09260458656</v>
      </c>
      <c r="G36" s="180">
        <f t="shared" si="1"/>
        <v>0.1036962494</v>
      </c>
      <c r="H36" s="180"/>
      <c r="I36" s="43"/>
      <c r="J36" s="43"/>
      <c r="K36" s="43"/>
      <c r="L36" s="43"/>
      <c r="M36" s="43"/>
      <c r="N36" s="43"/>
      <c r="O36" s="43"/>
      <c r="P36" s="43"/>
      <c r="Q36" s="43"/>
      <c r="R36" s="43"/>
      <c r="S36" s="43"/>
      <c r="T36" s="43"/>
      <c r="U36" s="43"/>
      <c r="V36" s="43"/>
      <c r="W36" s="43"/>
      <c r="X36" s="43"/>
      <c r="Y36" s="43"/>
    </row>
    <row r="37">
      <c r="A37" s="138"/>
      <c r="B37" s="181"/>
      <c r="C37" s="147" t="s">
        <v>219</v>
      </c>
      <c r="D37" s="162">
        <f>'Ratios 2022'!E43</f>
        <v>0.1412523481</v>
      </c>
      <c r="E37" s="162">
        <f>'Ratios 2023'!E43</f>
        <v>0.1549204004</v>
      </c>
      <c r="F37" s="162">
        <f>'Ratios 2024'!E43</f>
        <v>0.1588702821</v>
      </c>
      <c r="G37" s="180">
        <f t="shared" si="1"/>
        <v>0.1516810102</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220</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221</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249</v>
      </c>
      <c r="E41" s="45" t="s">
        <v>250</v>
      </c>
      <c r="F41" s="45" t="s">
        <v>251</v>
      </c>
      <c r="G41" s="59" t="s">
        <v>252</v>
      </c>
      <c r="H41" s="59"/>
      <c r="I41" s="43"/>
      <c r="J41" s="43"/>
      <c r="K41" s="43"/>
      <c r="L41" s="43"/>
      <c r="M41" s="43"/>
      <c r="N41" s="43"/>
      <c r="O41" s="43"/>
      <c r="P41" s="43"/>
      <c r="Q41" s="43"/>
      <c r="R41" s="43"/>
      <c r="S41" s="43"/>
      <c r="T41" s="43"/>
      <c r="U41" s="43"/>
      <c r="V41" s="43"/>
      <c r="W41" s="43"/>
      <c r="X41" s="43"/>
      <c r="Y41" s="43"/>
    </row>
    <row r="42">
      <c r="A42" s="138"/>
      <c r="B42" s="49"/>
      <c r="C42" s="147" t="s">
        <v>224</v>
      </c>
      <c r="D42" s="165">
        <f>'Ratios 2022'!D49</f>
        <v>6.074809137</v>
      </c>
      <c r="E42" s="165">
        <f>'Ratios 2023'!D49</f>
        <v>8.005214854</v>
      </c>
      <c r="F42" s="165">
        <f>'Ratios 2024'!D49</f>
        <v>6.02870043</v>
      </c>
      <c r="G42" s="182">
        <f>if((D42+E42+F42=0),0,(D42+E42+F42)/3)</f>
        <v>6.70290814</v>
      </c>
      <c r="H42" s="149" t="s">
        <v>225</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226</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227</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249</v>
      </c>
      <c r="E46" s="45" t="s">
        <v>250</v>
      </c>
      <c r="F46" s="45" t="s">
        <v>251</v>
      </c>
      <c r="G46" s="59" t="s">
        <v>252</v>
      </c>
      <c r="H46" s="59"/>
      <c r="I46" s="43"/>
      <c r="J46" s="43"/>
      <c r="K46" s="43"/>
      <c r="L46" s="43"/>
      <c r="M46" s="43"/>
      <c r="N46" s="43"/>
      <c r="O46" s="43"/>
      <c r="P46" s="43"/>
      <c r="Q46" s="43"/>
      <c r="R46" s="43"/>
      <c r="S46" s="43"/>
      <c r="T46" s="43"/>
      <c r="U46" s="43"/>
      <c r="V46" s="43"/>
      <c r="W46" s="43"/>
      <c r="X46" s="43"/>
      <c r="Y46" s="43"/>
    </row>
    <row r="47">
      <c r="A47" s="138"/>
      <c r="B47" s="49"/>
      <c r="C47" s="147" t="s">
        <v>230</v>
      </c>
      <c r="D47" s="148">
        <f>'Ratios 2022'!D54</f>
        <v>6.465536311</v>
      </c>
      <c r="E47" s="148">
        <f>'Ratios 2023'!D54</f>
        <v>5.213319302</v>
      </c>
      <c r="F47" s="148">
        <f>'Ratios 2024'!D54</f>
        <v>5.122612668</v>
      </c>
      <c r="G47" s="176">
        <f>average(D47:F47)</f>
        <v>5.600489427</v>
      </c>
      <c r="H47" s="149" t="s">
        <v>231</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232</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233</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249</v>
      </c>
      <c r="E51" s="45" t="s">
        <v>250</v>
      </c>
      <c r="F51" s="45" t="s">
        <v>251</v>
      </c>
      <c r="G51" s="59" t="s">
        <v>252</v>
      </c>
      <c r="H51" s="59"/>
      <c r="I51" s="43"/>
      <c r="J51" s="43"/>
      <c r="K51" s="43"/>
      <c r="L51" s="43"/>
      <c r="M51" s="43"/>
      <c r="N51" s="43"/>
      <c r="O51" s="43"/>
      <c r="P51" s="43"/>
      <c r="Q51" s="43"/>
      <c r="R51" s="43"/>
      <c r="S51" s="43"/>
      <c r="T51" s="43"/>
      <c r="U51" s="43"/>
      <c r="V51" s="43"/>
      <c r="W51" s="43"/>
      <c r="X51" s="43"/>
      <c r="Y51" s="43"/>
    </row>
    <row r="52">
      <c r="A52" s="138"/>
      <c r="B52" s="49"/>
      <c r="C52" s="147" t="s">
        <v>236</v>
      </c>
      <c r="D52" s="183">
        <f>'Ratios 2022'!D59</f>
        <v>0</v>
      </c>
      <c r="E52" s="183">
        <f>'Ratios 2023'!D59</f>
        <v>0</v>
      </c>
      <c r="F52" s="183">
        <f>'Ratios 2024'!D59</f>
        <v>0</v>
      </c>
      <c r="G52" s="184">
        <f>average(D52:F52)</f>
        <v>0</v>
      </c>
      <c r="H52" s="149" t="s">
        <v>237</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AMERICAN PARKINSON DISEASE ASSOCIATION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AMERICAN PARKINSON DISEASE ASSOCIATION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194620.0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2326489.0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1.0656531E7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7000.0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13177640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202526.0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33172.0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33172</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33172</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1.0093512E7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1.0258784E7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-165272</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-165272</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200080.0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574363.0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-374283</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27088.0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27088</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31094.0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31094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12931965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AMERICAN PARKINSON DISEASE ASSOCIATION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3725268</v>
      </c>
      <c r="D3" s="99">
        <v>3725268.0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75000</v>
      </c>
      <c r="D5" s="99">
        <v>75000.0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779761</v>
      </c>
      <c r="D7" s="99">
        <v>555281.0</v>
      </c>
      <c r="E7" s="99">
        <v>131950.0</v>
      </c>
      <c r="F7" s="99">
        <v>92530.0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3420950</v>
      </c>
      <c r="D9" s="99">
        <v>2436119.0</v>
      </c>
      <c r="E9" s="99">
        <v>578886.0</v>
      </c>
      <c r="F9" s="99">
        <v>405945.0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246979</v>
      </c>
      <c r="D10" s="99">
        <v>175879.0</v>
      </c>
      <c r="E10" s="99">
        <v>41793.0</v>
      </c>
      <c r="F10" s="99">
        <v>29307.0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561388</v>
      </c>
      <c r="D11" s="99">
        <v>399774.0</v>
      </c>
      <c r="E11" s="99">
        <v>94997.0</v>
      </c>
      <c r="F11" s="99">
        <v>66617.0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290661</v>
      </c>
      <c r="D12" s="99">
        <v>206985.0</v>
      </c>
      <c r="E12" s="99">
        <v>49185.0</v>
      </c>
      <c r="F12" s="99">
        <v>34491.0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205113</v>
      </c>
      <c r="D15" s="99">
        <v>146064.0</v>
      </c>
      <c r="E15" s="99">
        <v>34709.0</v>
      </c>
      <c r="F15" s="99">
        <v>24340.0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250466</v>
      </c>
      <c r="D16" s="99">
        <v>178362.0</v>
      </c>
      <c r="E16" s="99">
        <v>42383.0</v>
      </c>
      <c r="F16" s="99">
        <v>29721.0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212508</v>
      </c>
      <c r="D18" s="99">
        <v>0.0</v>
      </c>
      <c r="E18" s="99">
        <v>0.0</v>
      </c>
      <c r="F18" s="99">
        <v>212508.0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41120</v>
      </c>
      <c r="D19" s="99">
        <v>29195.0</v>
      </c>
      <c r="E19" s="99">
        <v>6990.0</v>
      </c>
      <c r="F19" s="99">
        <v>4935.0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1202474</v>
      </c>
      <c r="D20" s="99">
        <v>925665.0</v>
      </c>
      <c r="E20" s="99">
        <v>167664.0</v>
      </c>
      <c r="F20" s="99">
        <v>109145.0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206732</v>
      </c>
      <c r="D21" s="99">
        <v>166151.0</v>
      </c>
      <c r="E21" s="99">
        <v>24016.0</v>
      </c>
      <c r="F21" s="99">
        <v>16565.0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275812</v>
      </c>
      <c r="D22" s="99">
        <v>199636.0</v>
      </c>
      <c r="E22" s="99">
        <v>43103.0</v>
      </c>
      <c r="F22" s="99">
        <v>33073.0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326875</v>
      </c>
      <c r="D23" s="99">
        <v>223303.0</v>
      </c>
      <c r="E23" s="99">
        <v>48025.0</v>
      </c>
      <c r="F23" s="99">
        <v>55547.0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216112</v>
      </c>
      <c r="D25" s="99">
        <v>153897.0</v>
      </c>
      <c r="E25" s="99">
        <v>36570.0</v>
      </c>
      <c r="F25" s="99">
        <v>25645.0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235616</v>
      </c>
      <c r="D26" s="99">
        <v>174539.0</v>
      </c>
      <c r="E26" s="99">
        <v>41476.0</v>
      </c>
      <c r="F26" s="99">
        <v>19601.0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161679</v>
      </c>
      <c r="D31" s="99">
        <v>115135.0</v>
      </c>
      <c r="E31" s="99">
        <v>27359.0</v>
      </c>
      <c r="F31" s="99">
        <v>19185.0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102948</v>
      </c>
      <c r="D32" s="99">
        <v>73311.0</v>
      </c>
      <c r="E32" s="99">
        <v>17421.0</v>
      </c>
      <c r="F32" s="99">
        <v>12216.0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1210736</v>
      </c>
      <c r="D34" s="99">
        <v>689631.0</v>
      </c>
      <c r="E34" s="99">
        <v>48311.0</v>
      </c>
      <c r="F34" s="99">
        <v>472794.0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1008814</v>
      </c>
      <c r="D35" s="99">
        <v>637076.0</v>
      </c>
      <c r="E35" s="99">
        <v>60869.0</v>
      </c>
      <c r="F35" s="99">
        <v>310869.0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381456</v>
      </c>
      <c r="D36" s="99">
        <v>196325.0</v>
      </c>
      <c r="E36" s="99">
        <v>9690.0</v>
      </c>
      <c r="F36" s="99">
        <v>175441.0</v>
      </c>
      <c r="G36" s="43"/>
      <c r="H36" s="43"/>
      <c r="I36" s="43"/>
      <c r="J36" s="43"/>
      <c r="K36" s="43"/>
      <c r="L36" s="43"/>
      <c r="M36" s="43"/>
      <c r="N36" s="43"/>
      <c r="O36" s="43"/>
      <c r="P36" s="43"/>
      <c r="Q36" s="43"/>
      <c r="R36" s="43"/>
      <c r="S36" s="43"/>
      <c r="T36" s="43"/>
      <c r="U36" s="43"/>
      <c r="V36" s="43"/>
      <c r="W36" s="43"/>
      <c r="X36" s="43"/>
      <c r="Y36" s="43"/>
      <c r="Z36" s="43"/>
    </row>
    <row r="37">
      <c r="A37" s="45" t="s">
        <v>52</v>
      </c>
      <c r="B37" s="102" t="s">
        <v>137</v>
      </c>
      <c r="C37" s="98">
        <f t="shared" si="1"/>
        <v>96159</v>
      </c>
      <c r="D37" s="99">
        <v>68476.0</v>
      </c>
      <c r="E37" s="99">
        <v>16272.0</v>
      </c>
      <c r="F37" s="99">
        <v>11411.0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122477</v>
      </c>
      <c r="D38" s="99">
        <v>93030.0</v>
      </c>
      <c r="E38" s="99">
        <v>22106.0</v>
      </c>
      <c r="F38" s="99">
        <v>7341.0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15357104</v>
      </c>
      <c r="D40" s="103">
        <f t="shared" si="2"/>
        <v>11644102</v>
      </c>
      <c r="E40" s="103">
        <f t="shared" si="2"/>
        <v>1543775</v>
      </c>
      <c r="F40" s="103">
        <f t="shared" si="2"/>
        <v>2169227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PARKINSON DISEASE ASSOCIATION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6191437.0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5498928.0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183500.0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1106954.0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265358.0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4481211.0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2184696.0</v>
      </c>
      <c r="E12" s="108">
        <f>D11-D12</f>
        <v>2296515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3665119.0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4248756.0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23456567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548986.0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1499750.0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784026.0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2832762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1.5970047E7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4653758.0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20623805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23456567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AMERICAN PARKINSON DISEASE ASSOCIATION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181</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182</v>
      </c>
      <c r="C3" s="144" t="s">
        <v>183</v>
      </c>
      <c r="D3" s="145">
        <f>'Expenses 2022'!C40</f>
        <v>15357104</v>
      </c>
      <c r="E3" s="146"/>
      <c r="F3" s="43"/>
      <c r="G3" s="43"/>
      <c r="H3" s="43"/>
      <c r="I3" s="43"/>
      <c r="J3" s="43"/>
      <c r="K3" s="43"/>
      <c r="L3" s="43"/>
      <c r="M3" s="43"/>
      <c r="N3" s="43"/>
      <c r="O3" s="43"/>
      <c r="P3" s="43"/>
      <c r="Q3" s="43"/>
      <c r="R3" s="43"/>
      <c r="S3" s="43"/>
      <c r="T3" s="43"/>
      <c r="U3" s="43"/>
      <c r="V3" s="43"/>
      <c r="W3" s="43"/>
      <c r="X3" s="43"/>
      <c r="Y3" s="43"/>
    </row>
    <row r="4">
      <c r="A4" s="138"/>
      <c r="B4" s="49"/>
      <c r="C4" s="144" t="s">
        <v>184</v>
      </c>
      <c r="D4" s="145">
        <f>'Expenses 2022'!C31</f>
        <v>161679</v>
      </c>
      <c r="E4" s="146"/>
      <c r="F4" s="43"/>
      <c r="G4" s="43"/>
      <c r="H4" s="43"/>
      <c r="I4" s="43"/>
      <c r="J4" s="43"/>
      <c r="K4" s="43"/>
      <c r="L4" s="43"/>
      <c r="M4" s="43"/>
      <c r="N4" s="43"/>
      <c r="O4" s="43"/>
      <c r="P4" s="43"/>
      <c r="Q4" s="43"/>
      <c r="R4" s="43"/>
      <c r="S4" s="43"/>
      <c r="T4" s="43"/>
      <c r="U4" s="43"/>
      <c r="V4" s="43"/>
      <c r="W4" s="43"/>
      <c r="X4" s="43"/>
      <c r="Y4" s="43"/>
    </row>
    <row r="5">
      <c r="A5" s="138"/>
      <c r="B5" s="49"/>
      <c r="C5" s="144" t="s">
        <v>185</v>
      </c>
      <c r="D5" s="145">
        <f>D3-D4</f>
        <v>15195425</v>
      </c>
      <c r="E5" s="146"/>
      <c r="F5" s="43"/>
      <c r="G5" s="43"/>
      <c r="H5" s="43"/>
      <c r="I5" s="43"/>
      <c r="J5" s="43"/>
      <c r="K5" s="43"/>
      <c r="L5" s="43"/>
      <c r="M5" s="43"/>
      <c r="N5" s="43"/>
      <c r="O5" s="43"/>
      <c r="P5" s="43"/>
      <c r="Q5" s="43"/>
      <c r="R5" s="43"/>
      <c r="S5" s="43"/>
      <c r="T5" s="43"/>
      <c r="U5" s="43"/>
      <c r="V5" s="43"/>
      <c r="W5" s="43"/>
      <c r="X5" s="43"/>
      <c r="Y5" s="43"/>
    </row>
    <row r="6">
      <c r="A6" s="138"/>
      <c r="B6" s="49"/>
      <c r="C6" s="144" t="s">
        <v>186</v>
      </c>
      <c r="D6" s="145">
        <f>D5/12</f>
        <v>1266285.417</v>
      </c>
      <c r="E6" s="146"/>
      <c r="F6" s="43"/>
      <c r="G6" s="43"/>
      <c r="H6" s="43"/>
      <c r="I6" s="43"/>
      <c r="J6" s="43"/>
      <c r="K6" s="43"/>
      <c r="L6" s="43"/>
      <c r="M6" s="43"/>
      <c r="N6" s="43"/>
      <c r="O6" s="43"/>
      <c r="P6" s="43"/>
      <c r="Q6" s="43"/>
      <c r="R6" s="43"/>
      <c r="S6" s="43"/>
      <c r="T6" s="43"/>
      <c r="U6" s="43"/>
      <c r="V6" s="43"/>
      <c r="W6" s="43"/>
      <c r="X6" s="43"/>
      <c r="Y6" s="43"/>
    </row>
    <row r="7">
      <c r="A7" s="138"/>
      <c r="B7" s="49"/>
      <c r="C7" s="144" t="s">
        <v>187</v>
      </c>
      <c r="D7" s="75">
        <f>'Balance Sheet 2022'!E2+'Balance Sheet 2022'!E3</f>
        <v>11690365</v>
      </c>
      <c r="E7" s="146"/>
      <c r="F7" s="43"/>
      <c r="G7" s="43"/>
      <c r="H7" s="43"/>
      <c r="I7" s="43"/>
      <c r="J7" s="43"/>
      <c r="K7" s="43"/>
      <c r="L7" s="43"/>
      <c r="M7" s="43"/>
      <c r="N7" s="43"/>
      <c r="O7" s="43"/>
      <c r="P7" s="43"/>
      <c r="Q7" s="43"/>
      <c r="R7" s="43"/>
      <c r="S7" s="43"/>
      <c r="T7" s="43"/>
      <c r="U7" s="43"/>
      <c r="V7" s="43"/>
      <c r="W7" s="43"/>
      <c r="X7" s="43"/>
      <c r="Y7" s="43"/>
    </row>
    <row r="8">
      <c r="A8" s="138"/>
      <c r="B8" s="49"/>
      <c r="C8" s="147" t="s">
        <v>181</v>
      </c>
      <c r="D8" s="148">
        <f>D7/D6</f>
        <v>9.232014241</v>
      </c>
      <c r="E8" s="149" t="s">
        <v>188</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189</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190</v>
      </c>
      <c r="C11" s="144" t="s">
        <v>191</v>
      </c>
      <c r="D11" s="75">
        <f>'Balance Sheet 2022'!E30</f>
        <v>15970047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192</v>
      </c>
      <c r="D12" s="75">
        <f>'Expenses 2022'!C40</f>
        <v>15357104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193</v>
      </c>
      <c r="D13" s="145">
        <f>D12/12</f>
        <v>1279758.667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189</v>
      </c>
      <c r="D14" s="148">
        <f>D11/D13</f>
        <v>12.47895202</v>
      </c>
      <c r="E14" s="149" t="s">
        <v>188</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194</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195</v>
      </c>
      <c r="C17" s="144" t="s">
        <v>196</v>
      </c>
      <c r="D17" s="75">
        <f>sum('Balance Sheet 2022'!E13:E15)</f>
        <v>3665119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192</v>
      </c>
      <c r="D18" s="75">
        <f>'Expenses 2022'!C40</f>
        <v>15357104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193</v>
      </c>
      <c r="D19" s="145">
        <f>D18/12</f>
        <v>1279758.667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197</v>
      </c>
      <c r="D20" s="148">
        <f>D17/D19</f>
        <v>2.863914186</v>
      </c>
      <c r="E20" s="149" t="s">
        <v>188</v>
      </c>
      <c r="F20" s="43"/>
      <c r="G20" s="43"/>
      <c r="H20" s="43"/>
      <c r="I20" s="43"/>
      <c r="J20" s="43"/>
      <c r="K20" s="43"/>
      <c r="L20" s="43"/>
      <c r="M20" s="43"/>
      <c r="N20" s="43"/>
      <c r="O20" s="43"/>
      <c r="P20" s="43"/>
      <c r="Q20" s="43"/>
      <c r="R20" s="43"/>
      <c r="S20" s="43"/>
      <c r="T20" s="43"/>
      <c r="U20" s="43"/>
      <c r="V20" s="43"/>
      <c r="W20" s="43"/>
      <c r="X20" s="43"/>
      <c r="Y20" s="43"/>
    </row>
    <row r="21">
      <c r="A21" s="138"/>
      <c r="B21" s="49"/>
      <c r="C21" s="153" t="s">
        <v>198</v>
      </c>
      <c r="D21" s="154">
        <f>D20+D8</f>
        <v>12.09592843</v>
      </c>
      <c r="E21" s="155" t="s">
        <v>188</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199</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200</v>
      </c>
      <c r="C24" s="159"/>
      <c r="D24" s="160">
        <f>max('Revenues 2022'!E2:E7,'Revenues 2022'!F10:F15)</f>
        <v>10656531</v>
      </c>
      <c r="E24" s="161" t="s">
        <v>201</v>
      </c>
      <c r="F24" s="43"/>
      <c r="G24" s="43"/>
      <c r="H24" s="43"/>
      <c r="I24" s="43"/>
      <c r="J24" s="43"/>
      <c r="K24" s="43"/>
      <c r="L24" s="43"/>
      <c r="M24" s="43"/>
      <c r="N24" s="43"/>
      <c r="O24" s="43"/>
      <c r="P24" s="43"/>
      <c r="Q24" s="43"/>
      <c r="R24" s="43"/>
      <c r="S24" s="43"/>
      <c r="T24" s="43"/>
      <c r="U24" s="43"/>
      <c r="V24" s="43"/>
      <c r="W24" s="43"/>
      <c r="X24" s="43"/>
      <c r="Y24" s="43"/>
    </row>
    <row r="25">
      <c r="A25" s="138"/>
      <c r="B25" s="49"/>
      <c r="C25" s="144" t="s">
        <v>202</v>
      </c>
      <c r="D25" s="145">
        <f>'Revenues 2022'!F44</f>
        <v>12931965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199</v>
      </c>
      <c r="D26" s="162">
        <f>D24/D25</f>
        <v>0.8240457657</v>
      </c>
      <c r="E26" s="149" t="s">
        <v>203</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204</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205</v>
      </c>
      <c r="C29" s="144" t="s">
        <v>206</v>
      </c>
      <c r="D29" s="75">
        <f>SUM('Expenses 2022'!C7:C9)</f>
        <v>4200711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207</v>
      </c>
      <c r="D30" s="75">
        <f>SUM('Expenses 2022'!C10:C12)</f>
        <v>1099028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208</v>
      </c>
      <c r="D31" s="75">
        <f>sum(D29:D30)</f>
        <v>5299739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183</v>
      </c>
      <c r="D32" s="75">
        <f>'Expenses 2022'!C40</f>
        <v>15357104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209</v>
      </c>
      <c r="D33" s="162">
        <f>D31/D32</f>
        <v>0.3451001569</v>
      </c>
      <c r="E33" s="149" t="s">
        <v>210</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211</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212</v>
      </c>
      <c r="C36" s="144" t="s">
        <v>213</v>
      </c>
      <c r="D36" s="75">
        <f>SUM('Expenses 2022'!C10:C11)</f>
        <v>808367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206</v>
      </c>
      <c r="D37" s="75">
        <f>SUM('Expenses 2022'!C7:C9)</f>
        <v>4200711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211</v>
      </c>
      <c r="D38" s="162">
        <f>D36/D37</f>
        <v>0.1924357567</v>
      </c>
      <c r="E38" s="149" t="s">
        <v>214</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215</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216</v>
      </c>
      <c r="C41" s="147" t="s">
        <v>217</v>
      </c>
      <c r="D41" s="75">
        <f>'Expenses 2022'!D40</f>
        <v>11644102</v>
      </c>
      <c r="E41" s="164">
        <f t="shared" ref="E41:E44" si="1">D41/$D$44</f>
        <v>0.7582225138</v>
      </c>
      <c r="F41" s="43"/>
      <c r="G41" s="43"/>
      <c r="H41" s="43"/>
      <c r="I41" s="43"/>
      <c r="J41" s="43"/>
      <c r="K41" s="43"/>
      <c r="L41" s="43"/>
      <c r="M41" s="43"/>
      <c r="N41" s="43"/>
      <c r="O41" s="43"/>
      <c r="P41" s="43"/>
      <c r="Q41" s="43"/>
      <c r="R41" s="43"/>
      <c r="S41" s="43"/>
      <c r="T41" s="43"/>
      <c r="U41" s="43"/>
      <c r="V41" s="43"/>
      <c r="W41" s="43"/>
      <c r="X41" s="43"/>
      <c r="Y41" s="43"/>
    </row>
    <row r="42">
      <c r="A42" s="138"/>
      <c r="B42" s="49"/>
      <c r="C42" s="147" t="s">
        <v>218</v>
      </c>
      <c r="D42" s="145">
        <f>'Expenses 2022'!E40</f>
        <v>1543775</v>
      </c>
      <c r="E42" s="164">
        <f t="shared" si="1"/>
        <v>0.1005251381</v>
      </c>
      <c r="F42" s="43"/>
      <c r="G42" s="43"/>
      <c r="H42" s="43"/>
      <c r="I42" s="43"/>
      <c r="J42" s="43"/>
      <c r="K42" s="43"/>
      <c r="L42" s="43"/>
      <c r="M42" s="43"/>
      <c r="N42" s="43"/>
      <c r="O42" s="43"/>
      <c r="P42" s="43"/>
      <c r="Q42" s="43"/>
      <c r="R42" s="43"/>
      <c r="S42" s="43"/>
      <c r="T42" s="43"/>
      <c r="U42" s="43"/>
      <c r="V42" s="43"/>
      <c r="W42" s="43"/>
      <c r="X42" s="43"/>
      <c r="Y42" s="43"/>
    </row>
    <row r="43">
      <c r="A43" s="138"/>
      <c r="B43" s="49"/>
      <c r="C43" s="147" t="s">
        <v>219</v>
      </c>
      <c r="D43" s="145">
        <f>'Expenses 2022'!F40</f>
        <v>2169227</v>
      </c>
      <c r="E43" s="164">
        <f t="shared" si="1"/>
        <v>0.1412523481</v>
      </c>
      <c r="F43" s="43"/>
      <c r="G43" s="43"/>
      <c r="H43" s="43"/>
      <c r="I43" s="43"/>
      <c r="J43" s="43"/>
      <c r="K43" s="43"/>
      <c r="L43" s="43"/>
      <c r="M43" s="43"/>
      <c r="N43" s="43"/>
      <c r="O43" s="43"/>
      <c r="P43" s="43"/>
      <c r="Q43" s="43"/>
      <c r="R43" s="43"/>
      <c r="S43" s="43"/>
      <c r="T43" s="43"/>
      <c r="U43" s="43"/>
      <c r="V43" s="43"/>
      <c r="W43" s="43"/>
      <c r="X43" s="43"/>
      <c r="Y43" s="43"/>
    </row>
    <row r="44">
      <c r="A44" s="138"/>
      <c r="B44" s="49"/>
      <c r="C44" s="144" t="s">
        <v>183</v>
      </c>
      <c r="D44" s="145">
        <f>sum(D41:D43)</f>
        <v>15357104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220</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221</v>
      </c>
      <c r="C47" s="144" t="s">
        <v>222</v>
      </c>
      <c r="D47" s="145">
        <f>'Revenues 2022'!F9</f>
        <v>13177640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223</v>
      </c>
      <c r="D48" s="145">
        <f>'Expenses 2022'!F40</f>
        <v>2169227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224</v>
      </c>
      <c r="D49" s="165">
        <f>if(D48=0, "$0",D47/D48)</f>
        <v>6.074809137</v>
      </c>
      <c r="E49" s="149" t="s">
        <v>225</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226</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227</v>
      </c>
      <c r="C52" s="144" t="s">
        <v>228</v>
      </c>
      <c r="D52" s="145">
        <f>sum('Balance Sheet 2022'!E2:E10)</f>
        <v>13246177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229</v>
      </c>
      <c r="D53" s="145">
        <f>sum('Balance Sheet 2022'!E19:E22)</f>
        <v>2048736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230</v>
      </c>
      <c r="D54" s="167">
        <f>D52/D53</f>
        <v>6.465536311</v>
      </c>
      <c r="E54" s="149" t="s">
        <v>231</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232</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233</v>
      </c>
      <c r="C57" s="144" t="s">
        <v>234</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235</v>
      </c>
      <c r="D58" s="145">
        <f>'Balance Sheet 2022'!E18</f>
        <v>23456567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236</v>
      </c>
      <c r="D59" s="168">
        <f>D57/D58</f>
        <v>0</v>
      </c>
      <c r="E59" s="149" t="s">
        <v>237</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AMERICAN PARKINSON DISEASE ASSOCIATION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147592.0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2495431.0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2.0086896E7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19200.0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22729919</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168817.0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33835.0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33835</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33835</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238</v>
      </c>
      <c r="D26" s="50">
        <v>1.2070649E7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1.1414972E7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655677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655677</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213523.0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467541.0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-254018</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27336.0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27336</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23361566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AMERICAN PARKINSON DISEASE ASSOCIATION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3853880</v>
      </c>
      <c r="D3" s="99">
        <v>3853880.0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37500</v>
      </c>
      <c r="D5" s="99">
        <v>37500.0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887085</v>
      </c>
      <c r="D7" s="99">
        <v>646685.0</v>
      </c>
      <c r="E7" s="99">
        <v>116297.0</v>
      </c>
      <c r="F7" s="99">
        <v>124103.0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4331974</v>
      </c>
      <c r="D9" s="99">
        <v>3158008.0</v>
      </c>
      <c r="E9" s="99">
        <v>567922.0</v>
      </c>
      <c r="F9" s="99">
        <v>606044.0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409862</v>
      </c>
      <c r="D10" s="99">
        <v>298789.0</v>
      </c>
      <c r="E10" s="99">
        <v>53733.0</v>
      </c>
      <c r="F10" s="99">
        <v>57340.0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765628</v>
      </c>
      <c r="D11" s="99">
        <v>558143.0</v>
      </c>
      <c r="E11" s="99">
        <v>100374.0</v>
      </c>
      <c r="F11" s="99">
        <v>107111.0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365757</v>
      </c>
      <c r="D12" s="99">
        <v>266637.0</v>
      </c>
      <c r="E12" s="99">
        <v>47951.0</v>
      </c>
      <c r="F12" s="99">
        <v>51169.0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167391</v>
      </c>
      <c r="D15" s="99">
        <v>76832.0</v>
      </c>
      <c r="E15" s="99">
        <v>65115.0</v>
      </c>
      <c r="F15" s="99">
        <v>25444.0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439462</v>
      </c>
      <c r="D16" s="99">
        <v>201713.0</v>
      </c>
      <c r="E16" s="99">
        <v>170951.0</v>
      </c>
      <c r="F16" s="99">
        <v>66798.0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201489</v>
      </c>
      <c r="D18" s="99">
        <v>0.0</v>
      </c>
      <c r="E18" s="99">
        <v>0.0</v>
      </c>
      <c r="F18" s="99">
        <v>201489.0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56275</v>
      </c>
      <c r="D19" s="99">
        <v>41025.0</v>
      </c>
      <c r="E19" s="99">
        <v>7377.0</v>
      </c>
      <c r="F19" s="99">
        <v>7873.0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1251140</v>
      </c>
      <c r="D20" s="99">
        <v>678014.0</v>
      </c>
      <c r="E20" s="99">
        <v>573126.0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202497</v>
      </c>
      <c r="D21" s="99">
        <v>158600.0</v>
      </c>
      <c r="E21" s="99">
        <v>28522.0</v>
      </c>
      <c r="F21" s="99">
        <v>15375.0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130642</v>
      </c>
      <c r="D22" s="99">
        <v>98462.0</v>
      </c>
      <c r="E22" s="99">
        <v>16285.0</v>
      </c>
      <c r="F22" s="99">
        <v>15895.0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406518</v>
      </c>
      <c r="D23" s="99">
        <v>261987.0</v>
      </c>
      <c r="E23" s="99">
        <v>38825.0</v>
      </c>
      <c r="F23" s="99">
        <v>105706.0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212595</v>
      </c>
      <c r="D25" s="99">
        <v>154939.0</v>
      </c>
      <c r="E25" s="99">
        <v>27853.0</v>
      </c>
      <c r="F25" s="99">
        <v>29803.0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397333</v>
      </c>
      <c r="D26" s="99">
        <v>295547.0</v>
      </c>
      <c r="E26" s="99">
        <v>53150.0</v>
      </c>
      <c r="F26" s="99">
        <v>48636.0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584523</v>
      </c>
      <c r="D28" s="99">
        <v>426117.0</v>
      </c>
      <c r="E28" s="99">
        <v>76631.0</v>
      </c>
      <c r="F28" s="99">
        <v>81775.0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165990</v>
      </c>
      <c r="D31" s="99">
        <v>121007.0</v>
      </c>
      <c r="E31" s="99">
        <v>21761.0</v>
      </c>
      <c r="F31" s="99">
        <v>23222.0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110342</v>
      </c>
      <c r="D32" s="99">
        <v>80439.0</v>
      </c>
      <c r="E32" s="99">
        <v>14466.0</v>
      </c>
      <c r="F32" s="99">
        <v>15437.0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239</v>
      </c>
      <c r="C34" s="98">
        <f t="shared" si="1"/>
        <v>2674397</v>
      </c>
      <c r="D34" s="99">
        <v>1511516.0</v>
      </c>
      <c r="E34" s="99">
        <v>136601.0</v>
      </c>
      <c r="F34" s="99">
        <v>1026280.0</v>
      </c>
      <c r="G34" s="43"/>
      <c r="H34" s="43"/>
      <c r="I34" s="43"/>
      <c r="J34" s="43"/>
      <c r="K34" s="43"/>
      <c r="L34" s="43"/>
      <c r="M34" s="43"/>
      <c r="N34" s="43"/>
      <c r="O34" s="43"/>
      <c r="P34" s="43"/>
      <c r="Q34" s="43"/>
      <c r="R34" s="43"/>
      <c r="S34" s="43"/>
      <c r="T34" s="43"/>
      <c r="U34" s="43"/>
      <c r="V34" s="43"/>
      <c r="W34" s="43"/>
      <c r="X34" s="43"/>
      <c r="Y34" s="43"/>
      <c r="Z34" s="43"/>
    </row>
    <row r="35">
      <c r="A35" s="45" t="s">
        <v>48</v>
      </c>
      <c r="B35" s="102" t="s">
        <v>240</v>
      </c>
      <c r="C35" s="98">
        <f t="shared" si="1"/>
        <v>445618</v>
      </c>
      <c r="D35" s="99">
        <v>213839.0</v>
      </c>
      <c r="E35" s="99">
        <v>11675.0</v>
      </c>
      <c r="F35" s="99">
        <v>220104.0</v>
      </c>
      <c r="G35" s="43"/>
      <c r="H35" s="43"/>
      <c r="I35" s="43"/>
      <c r="J35" s="43"/>
      <c r="K35" s="43"/>
      <c r="L35" s="43"/>
      <c r="M35" s="43"/>
      <c r="N35" s="43"/>
      <c r="O35" s="43"/>
      <c r="P35" s="43"/>
      <c r="Q35" s="43"/>
      <c r="R35" s="43"/>
      <c r="S35" s="43"/>
      <c r="T35" s="43"/>
      <c r="U35" s="43"/>
      <c r="V35" s="43"/>
      <c r="W35" s="43"/>
      <c r="X35" s="43"/>
      <c r="Y35" s="43"/>
      <c r="Z35" s="43"/>
    </row>
    <row r="36">
      <c r="A36" s="45" t="s">
        <v>50</v>
      </c>
      <c r="B36" s="102" t="s">
        <v>241</v>
      </c>
      <c r="C36" s="98">
        <f t="shared" si="1"/>
        <v>160297</v>
      </c>
      <c r="D36" s="99">
        <v>136107.0</v>
      </c>
      <c r="E36" s="99">
        <v>24190.0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242</v>
      </c>
      <c r="C37" s="98">
        <f t="shared" si="1"/>
        <v>43250</v>
      </c>
      <c r="D37" s="99">
        <v>31521.0</v>
      </c>
      <c r="E37" s="99">
        <v>5666.0</v>
      </c>
      <c r="F37" s="99">
        <v>6063.0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26606</v>
      </c>
      <c r="D38" s="99">
        <v>19396.0</v>
      </c>
      <c r="E38" s="99">
        <v>3488.0</v>
      </c>
      <c r="F38" s="99">
        <v>3722.0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3">
        <f t="shared" ref="C40:F40" si="2">sum(C3:C39)</f>
        <v>18328051</v>
      </c>
      <c r="D40" s="103">
        <f t="shared" si="2"/>
        <v>13326703</v>
      </c>
      <c r="E40" s="103">
        <f t="shared" si="2"/>
        <v>2161959</v>
      </c>
      <c r="F40" s="103">
        <f t="shared" si="2"/>
        <v>2839389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AMERICAN PARKINSON DISEASE ASSOCIATION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140</v>
      </c>
      <c r="B2" s="45">
        <v>1.0</v>
      </c>
      <c r="C2" s="46" t="s">
        <v>141</v>
      </c>
      <c r="D2" s="110"/>
      <c r="E2" s="111">
        <v>7557291.0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2"/>
      <c r="E3" s="111">
        <v>1136880.0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0"/>
      <c r="E4" s="111">
        <v>7331474.0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0"/>
      <c r="E10" s="111">
        <v>317402.0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1">
        <v>4790842.0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1">
        <v>2350686.0</v>
      </c>
      <c r="E12" s="108">
        <f>D11-D12</f>
        <v>2440156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2"/>
      <c r="E13" s="111">
        <v>6934667.0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2"/>
      <c r="E17" s="111">
        <v>4599408.0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3"/>
      <c r="E18" s="114">
        <f>sum(E2:E17)</f>
        <v>30317278</v>
      </c>
      <c r="F18" s="43"/>
      <c r="G18" s="43"/>
      <c r="H18" s="43"/>
      <c r="I18" s="43"/>
      <c r="J18" s="43"/>
      <c r="K18" s="43"/>
      <c r="L18" s="43"/>
      <c r="M18" s="43"/>
      <c r="N18" s="43"/>
      <c r="O18" s="43"/>
      <c r="P18" s="43"/>
      <c r="Q18" s="43"/>
      <c r="R18" s="43"/>
      <c r="S18" s="43"/>
      <c r="T18" s="43"/>
      <c r="U18" s="43"/>
      <c r="V18" s="43"/>
      <c r="W18" s="43"/>
      <c r="X18" s="43"/>
      <c r="Y18" s="43"/>
      <c r="Z18" s="43"/>
    </row>
    <row r="19">
      <c r="A19" s="44" t="s">
        <v>160</v>
      </c>
      <c r="B19" s="115">
        <v>17.0</v>
      </c>
      <c r="C19" s="116" t="s">
        <v>161</v>
      </c>
      <c r="D19" s="117"/>
      <c r="E19" s="111">
        <v>1058864.0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162</v>
      </c>
      <c r="D20" s="117"/>
      <c r="E20" s="111">
        <v>2076000.0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163</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164</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165</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166</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167</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168</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169</v>
      </c>
      <c r="D27" s="117"/>
      <c r="E27" s="118">
        <v>661438.0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170</v>
      </c>
      <c r="D28" s="125"/>
      <c r="E28" s="126">
        <f>sum(E19:E27)</f>
        <v>3796302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7"/>
      <c r="C29" s="128" t="s">
        <v>172</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173</v>
      </c>
      <c r="D30" s="117"/>
      <c r="E30" s="111">
        <v>2.1720247E7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174</v>
      </c>
      <c r="D31" s="117"/>
      <c r="E31" s="111">
        <v>4800729.0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175</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176</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177</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178</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179</v>
      </c>
      <c r="D36" s="131"/>
      <c r="E36" s="126">
        <f>sum(E30:E35)</f>
        <v>26520976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180</v>
      </c>
      <c r="D37" s="135"/>
      <c r="E37" s="136">
        <f>E36+E28</f>
        <v>30317278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