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<sst xmlns="http://schemas.openxmlformats.org/spreadsheetml/2006/main" count="888" uniqueCount="264">
  <si>
    <t>JUBILEE HOUSING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</si>
  <si>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</si>
  <si>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</si>
  <si>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</si>
  <si>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</si>
  <si>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</si>
  <si>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</si>
  <si>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</si>
  <si>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</si>
  <si>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</si>
  <si>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</si>
  <si>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</si>
  <si>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</si>
  <si>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</si>
  <si>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</si>
  <si>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</si>
  <si>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</si>
  <si>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</si>
  <si>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</si>
  <si>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</si>
  <si>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</si>
  <si>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</si>
  <si>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</si>
  <si>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</si>
  <si>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</si>
  <si>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</si>
  <si>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</si>
  <si>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</si>
  <si>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</si>
  <si>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</si>
  <si>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</si>
  <si>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</si>
  <si>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</si>
  <si>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</si>
  <si>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</si>
  <si>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</si>
  <si>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</si>
  <si>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</si>
  <si>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</si>
  <si>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</si>
  <si>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</si>
  <si>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</si>
  <si>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</si>
  <si>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</si>
  <si>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</si>
  <si>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</si>
  <si>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</si>
  <si>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</si>
  <si>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</si>
  <si>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</si>
  <si>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</si>
  <si>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</si>
  <si>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</si>
  <si>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</si>
  <si>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</si>
  <si>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</si>
  <si>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</si>
  <si>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</si>
  <si>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</si>
  <si>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</si>
  <si>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</si>
  <si>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</si>
  <si>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</si>
  <si>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</si>
  <si>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PAYROLL REIMBURSEMENTS</t>
  </si>
  <si>
    <t>DEVELOPER FEE INCOME</t>
  </si>
  <si>
    <t>MANAGEMENT FEE INCOME</t>
  </si>
  <si>
    <t>PARTNER FEE INCOME</t>
  </si>
  <si>
    <t>PARTNERSHIP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</si>
  <si>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</si>
  <si>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</si>
  <si>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</si>
  <si>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</si>
  <si>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</si>
  <si>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</si>
  <si>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</si>
  <si>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</si>
  <si>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</si>
  <si>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</si>
  <si>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</si>
  <si>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</si>
  <si>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</si>
  <si>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</si>
  <si>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</si>
  <si>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</si>
  <si>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</si>
  <si>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</si>
  <si>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</si>
  <si>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</si>
  <si>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</si>
  <si>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</si>
  <si>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</si>
  <si>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</si>
  <si>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</si>
  <si>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</si>
  <si>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</si>
  <si>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</si>
  <si>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</si>
  <si>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</si>
  <si>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</si>
  <si>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</si>
  <si>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PAYROLL PROTECTION LOAN FORG</t>
  </si>
  <si>
    <t>EMPLOYEE RETENTION CREDIT</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</si>
  <si>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</si>
  <si>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</si>
  <si>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</si>
  <si>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</si>
  <si>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</si>
  <si>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</si>
  <si>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</si>
  <si>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</si>
  <si>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</si>
  <si>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</si>
  <si>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</si>
  <si>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</si>
  <si>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</si>
  <si>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</si>
  <si>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</si>
  <si>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</si>
  <si>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</si>
  <si>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</si>
  <si>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</si>
  <si>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</si>
  <si>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</si>
  <si>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</si>
  <si>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</si>
  <si>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</si>
  <si>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</si>
  <si>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</si>
  <si>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</si>
  <si>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</si>
  <si>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</si>
  <si>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</si>
  <si>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</si>
  <si>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</si>
  <si>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</si>
  <si>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</si>
  <si>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</si>
  <si>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</si>
  <si>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</si>
  <si>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</si>
  <si>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PROFESSIONAL FEES</t>
  </si>
  <si>
    <t>PROGRAM SERVICES AND EV</t>
  </si>
  <si>
    <t>UTILITIES AND TELEPHONE</t>
  </si>
  <si>
    <t>SOFTWARE LEASING &amp; IT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</si>
  <si>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</si>
  <si>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</si>
  <si>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</si>
  <si>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</si>
  <si>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</si>
  <si>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</si>
  <si>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</si>
  <si>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</si>
  <si>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</si>
  <si>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</si>
  <si>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</si>
  <si>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</si>
  <si>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</si>
  <si>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</si>
  <si>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</si>
  <si>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</si>
  <si>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</si>
  <si>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</si>
  <si>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</si>
  <si>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</si>
  <si>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</si>
  <si>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</si>
  <si>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</si>
  <si>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</si>
  <si>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</si>
  <si>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</si>
  <si>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</si>
  <si>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</si>
  <si>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</si>
  <si>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</si>
  <si>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</si>
  <si>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</si>
  <si>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</si>
  <si>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</si>
  <si>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</si>
  <si>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</si>
  <si>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</si>
  <si>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</si>
  <si>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</si>
  <si>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</si>
  <si>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</si>
  <si>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</si>
  <si>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</si>
  <si>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</si>
  <si>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</si>
  <si>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</si>
  <si>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</si>
  <si>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</si>
  <si>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</si>
  <si>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</si>
  <si>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</si>
  <si>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</si>
  <si>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</si>
  <si>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</si>
  <si>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</si>
  <si>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</si>
  <si>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</si>
  <si>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</si>
  <si>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</si>
  <si>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</si>
  <si>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</si>
  <si>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</si>
  <si>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</si>
  <si>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</si>
  <si>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</si>
  <si>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</si>
  <si>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</si>
  <si>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</si>
  <si>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</si>
  <si>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</si>
  <si>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</si>
  <si>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</si>
  <si>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</si>
  <si>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</si>
  <si>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</si>
  <si>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</si>
  <si>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</si>
  <si>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</si>
  <si>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</si>
  <si>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</si>
  <si>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</si>
  <si>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</si>
  <si>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</si>
  <si>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</si>
  <si>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</si>
  <si>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</si>
  <si>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</si>
  <si>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</si>
  <si>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</si>
  <si>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</si>
  <si>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</si>
  <si>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</si>
  <si>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</si>
  <si>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</si>
  <si>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</si>
  <si>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</si>
  <si>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</si>
  <si>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</si>
  <si>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</si>
  <si>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</si>
  <si>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RENTAL INCOME</t>
  </si>
  <si>
    <t xml:space="preserve"> DEVELOPER FEE INCOME</t>
  </si>
  <si>
    <t>All other program service revenue</t>
  </si>
  <si>
    <r>
      <rPr>
        <rFont val="Roboto"/>
        <color rgb="FF000000"/>
        <sz val="10.0"/>
      </rPr>
      <t xml:space="preserve">Gross amount from sales of </t>
    </r>
    <r>
      <rPr>
        <rFont val="Roboto"/>
        <color rgb="FF000000"/>
        <sz val="10.0"/>
      </rPr>
      <t>assets other than inventory</t>
    </r>
  </si>
  <si>
    <t>PPP LOAN FORGIVENESS</t>
  </si>
  <si>
    <t>REPAIRS AND MAINTENANCE</t>
  </si>
  <si>
    <t>TAXES AND INSURANCE</t>
  </si>
  <si>
    <t>MISCELLANEOUS EXPENSES</t>
  </si>
  <si>
    <t>LICENSES AND FEES</t>
  </si>
  <si>
    <r>
      <rPr>
        <rFont val="Roboto"/>
        <b/>
        <color rgb="FF000000"/>
        <sz val="10.0"/>
      </rPr>
      <t xml:space="preserve">Program Expenses </t>
    </r>
    <r>
      <rPr>
        <rFont val="Roboto"/>
        <b/>
        <i/>
        <color rgb="FF000000"/>
        <sz val="10.0"/>
      </rPr>
      <t xml:space="preserve">(Program Efficiency Ratio) </t>
    </r>
  </si>
  <si>
    <t>RENTAL INCOME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</si>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</sst>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 numFmtId="3" xfId="0" applyAlignment="1" applyBorder="1" applyFont="1" applyNumberForma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JUBILEE HOUSING</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2022'!C40</f>
        <v>9929508</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2022'!C31</f>
        <v>775399</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9154109</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762842.4167</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2022'!E2+'Balance Sheet 2022'!E3</f>
        <v>9832508</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12.88930425</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2022'!E30</f>
        <v>29851715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2022'!C40</f>
        <v>9929508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827459</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36.07636753</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2022'!E13:E15)</f>
        <v>1213923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2022'!C40</f>
        <v>9929508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827459</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1.467049123</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14.35635337</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2022'!E2:E7,'Revenues 2022'!F10:F15)</f>
        <v>3762832</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2022'!F44</f>
        <v>12840901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0.2930348891</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2022'!C7:C9)</f>
        <v>4046844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2022'!C10:C12)</f>
        <v>1045892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5092736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2022'!C40</f>
        <v>9929508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0.5128890575</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2022'!C10:C11)</f>
        <v>685825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2022'!C7:C9)</f>
        <v>4046844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0.1694715685</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254</v>
      </c>
      <c r="D41" s="75">
        <f>'Expenses 2022'!D40</f>
        <v>7523423</v>
      </c>
      <c r="E41" s="165">
        <f t="shared" ref="E41:E44" si="1">D41/$D$44</f>
        <v>0.7576833616</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2022'!E40</f>
        <v>1890374</v>
      </c>
      <c r="E42" s="165">
        <f t="shared" si="1"/>
        <v>0.1903794226</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2022'!F40</f>
        <v>515711</v>
      </c>
      <c r="E43" s="165">
        <f t="shared" si="1"/>
        <v>0.05193721582</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9929508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2022'!F9</f>
        <v>4984248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2022'!F40</f>
        <v>515711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9.664808391</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2022'!E2:E10)</f>
        <v>22360657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2022'!E19:E22)</f>
        <v>3498197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6.392051963</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2022'!E25:E26)</f>
        <v>84667839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2022'!E18</f>
        <v>118930883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0.7119079323</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JUBILEE HOUSING</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683022.0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2874168.0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1.1226898E7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9200000.0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14784088</v>
      </c>
      <c r="G9" s="58"/>
      <c r="H9" s="58"/>
      <c r="I9" s="58"/>
      <c r="J9" s="58"/>
      <c r="K9" s="58"/>
      <c r="L9" s="58"/>
      <c r="M9" s="58"/>
      <c r="N9" s="58"/>
      <c r="O9" s="58"/>
      <c r="P9" s="58"/>
      <c r="Q9" s="58"/>
      <c r="R9" s="58"/>
      <c r="S9" s="58"/>
      <c r="T9" s="58"/>
      <c r="U9" s="58"/>
      <c r="V9" s="58"/>
      <c r="W9" s="58"/>
      <c r="X9" s="58"/>
      <c r="Y9" s="58"/>
      <c r="Z9" s="58"/>
    </row>
    <row r="10">
      <c r="A10" s="44" t="s">
        <v>62</v>
      </c>
      <c r="B10" s="59" t="s">
        <v>63</v>
      </c>
      <c r="C10" s="175" t="s">
        <v>255</v>
      </c>
      <c r="D10" s="15"/>
      <c r="E10" s="15"/>
      <c r="F10" s="48">
        <v>4711859.0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3535961.0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64</v>
      </c>
      <c r="D12" s="61"/>
      <c r="E12" s="61"/>
      <c r="F12" s="62">
        <v>254347.0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68</v>
      </c>
      <c r="D13" s="61"/>
      <c r="E13" s="61"/>
      <c r="F13" s="62">
        <v>164334.0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66</v>
      </c>
      <c r="D14" s="61"/>
      <c r="E14" s="61"/>
      <c r="F14" s="62">
        <v>87035.0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8753536</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310496.0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256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277695.0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277695.0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103</v>
      </c>
      <c r="D39" s="74"/>
      <c r="E39" s="48">
        <v>528243.0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528243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24376363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JUBILEE HOUSING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50000</v>
      </c>
      <c r="D4" s="99">
        <v>50000.0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4493265</v>
      </c>
      <c r="D9" s="99">
        <v>2828926.0</v>
      </c>
      <c r="E9" s="99">
        <v>1475443.0</v>
      </c>
      <c r="F9" s="99">
        <v>188896.0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1004299</v>
      </c>
      <c r="D11" s="99">
        <v>687020.0</v>
      </c>
      <c r="E11" s="99">
        <v>281042.0</v>
      </c>
      <c r="F11" s="99">
        <v>36237.0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433691</v>
      </c>
      <c r="D12" s="99">
        <v>289904.0</v>
      </c>
      <c r="E12" s="99">
        <v>123339.0</v>
      </c>
      <c r="F12" s="99">
        <v>20448.0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16815</v>
      </c>
      <c r="D18" s="99">
        <v>0.0</v>
      </c>
      <c r="E18" s="99">
        <v>0.0</v>
      </c>
      <c r="F18" s="99">
        <v>16815.0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992204</v>
      </c>
      <c r="D20" s="99">
        <v>343145.0</v>
      </c>
      <c r="E20" s="99">
        <v>649059.0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143766</v>
      </c>
      <c r="D21" s="99">
        <v>96999.0</v>
      </c>
      <c r="E21" s="99">
        <v>37632.0</v>
      </c>
      <c r="F21" s="99">
        <v>9135.0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1496213</v>
      </c>
      <c r="D22" s="99">
        <v>1349786.0</v>
      </c>
      <c r="E22" s="99">
        <v>144408.0</v>
      </c>
      <c r="F22" s="99">
        <v>2019.0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261003</v>
      </c>
      <c r="D23" s="99">
        <v>102179.0</v>
      </c>
      <c r="E23" s="99">
        <v>148556.0</v>
      </c>
      <c r="F23" s="99">
        <v>10268.0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61926</v>
      </c>
      <c r="D25" s="99">
        <v>23590.0</v>
      </c>
      <c r="E25" s="99">
        <v>38306.0</v>
      </c>
      <c r="F25" s="99">
        <v>30.0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101264</v>
      </c>
      <c r="D26" s="99">
        <v>71715.0</v>
      </c>
      <c r="E26" s="99">
        <v>27741.0</v>
      </c>
      <c r="F26" s="99">
        <v>1808.0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3812459</v>
      </c>
      <c r="D29" s="99">
        <v>3716259.0</v>
      </c>
      <c r="E29" s="99">
        <v>28379.0</v>
      </c>
      <c r="F29" s="99">
        <v>67821.0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1961001</v>
      </c>
      <c r="D31" s="99">
        <v>1946235.0</v>
      </c>
      <c r="E31" s="99">
        <v>14766.0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250</v>
      </c>
      <c r="C34" s="98">
        <f t="shared" si="1"/>
        <v>1406013</v>
      </c>
      <c r="D34" s="99">
        <v>1392815.0</v>
      </c>
      <c r="E34" s="99">
        <v>13198.0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251</v>
      </c>
      <c r="C35" s="98">
        <f t="shared" si="1"/>
        <v>563454</v>
      </c>
      <c r="D35" s="99">
        <v>485278.0</v>
      </c>
      <c r="E35" s="99">
        <v>78070.0</v>
      </c>
      <c r="F35" s="99">
        <v>106.0</v>
      </c>
      <c r="G35" s="43"/>
      <c r="H35" s="43"/>
      <c r="I35" s="43"/>
      <c r="J35" s="43"/>
      <c r="K35" s="43"/>
      <c r="L35" s="43"/>
      <c r="M35" s="43"/>
      <c r="N35" s="43"/>
      <c r="O35" s="43"/>
      <c r="P35" s="43"/>
      <c r="Q35" s="43"/>
      <c r="R35" s="43"/>
      <c r="S35" s="43"/>
      <c r="T35" s="43"/>
      <c r="U35" s="43"/>
      <c r="V35" s="43"/>
      <c r="W35" s="43"/>
      <c r="X35" s="43"/>
      <c r="Y35" s="43"/>
      <c r="Z35" s="43"/>
    </row>
    <row r="36">
      <c r="A36" s="45" t="s">
        <v>50</v>
      </c>
      <c r="B36" s="60" t="s">
        <v>142</v>
      </c>
      <c r="C36" s="98">
        <f t="shared" si="1"/>
        <v>455269</v>
      </c>
      <c r="D36" s="99">
        <v>420487.0</v>
      </c>
      <c r="E36" s="99">
        <v>34723.0</v>
      </c>
      <c r="F36" s="99">
        <v>59.0</v>
      </c>
      <c r="G36" s="43"/>
      <c r="H36" s="43"/>
      <c r="I36" s="43"/>
      <c r="J36" s="43"/>
      <c r="K36" s="43"/>
      <c r="L36" s="43"/>
      <c r="M36" s="43"/>
      <c r="N36" s="43"/>
      <c r="O36" s="43"/>
      <c r="P36" s="43"/>
      <c r="Q36" s="43"/>
      <c r="R36" s="43"/>
      <c r="S36" s="43"/>
      <c r="T36" s="43"/>
      <c r="U36" s="43"/>
      <c r="V36" s="43"/>
      <c r="W36" s="43"/>
      <c r="X36" s="43"/>
      <c r="Y36" s="43"/>
      <c r="Z36" s="43"/>
    </row>
    <row r="37">
      <c r="A37" s="45" t="s">
        <v>52</v>
      </c>
      <c r="B37" s="60" t="s">
        <v>252</v>
      </c>
      <c r="C37" s="98">
        <f t="shared" si="1"/>
        <v>139576</v>
      </c>
      <c r="D37" s="99">
        <v>127851.0</v>
      </c>
      <c r="E37" s="99">
        <v>11725.0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125398</v>
      </c>
      <c r="D38" s="99">
        <v>66723.0</v>
      </c>
      <c r="E38" s="99">
        <v>58379.0</v>
      </c>
      <c r="F38" s="99">
        <v>296.0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17517616</v>
      </c>
      <c r="D40" s="104">
        <f t="shared" si="2"/>
        <v>13998912</v>
      </c>
      <c r="E40" s="104">
        <f t="shared" si="2"/>
        <v>3164766</v>
      </c>
      <c r="F40" s="104">
        <f t="shared" si="2"/>
        <v>353938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JUBILEE HOUSING</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6162413.0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2245386.0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1438238.0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1.2280578E7</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339149.0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9.5559905E7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3978785.0</v>
      </c>
      <c r="E12" s="109">
        <f>D11-D12</f>
        <v>91581120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1176157.0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6669518.0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121892559</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3389171.0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8.0781274E7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641860.0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84812305</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2.5777108E7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1.1303146E7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37080254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121892559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JUBILEE HOUSING</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2023'!C40</f>
        <v>17517616</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2023'!C31</f>
        <v>1961001</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15556615</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1296384.583</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2023'!E2+'Balance Sheet 2023'!E3</f>
        <v>6162413</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4.753537707</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2023'!E30</f>
        <v>25777108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2023'!C40</f>
        <v>17517616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1459801.333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17.6579562</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2023'!E13:E15)</f>
        <v>1176157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2023'!C40</f>
        <v>17517616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1459801.333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0.8056966199</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5.559234327</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2023'!E2:E7,'Revenues 2023'!F10:F15)</f>
        <v>11226898</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2023'!F44</f>
        <v>24376363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0.4605649333</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2023'!C7:C9)</f>
        <v>4493265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2023'!C10:C12)</f>
        <v>1437990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5931255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2023'!C40</f>
        <v>17517616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0.3385880248</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2023'!C10:C11)</f>
        <v>1004299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2023'!C7:C9)</f>
        <v>4493265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0.2235120786</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257</v>
      </c>
      <c r="D41" s="75">
        <f>'Expenses 2023'!D40</f>
        <v>13998912</v>
      </c>
      <c r="E41" s="165">
        <f t="shared" ref="E41:E44" si="1">D41/$D$44</f>
        <v>0.7991333981</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2023'!E40</f>
        <v>3164766</v>
      </c>
      <c r="E42" s="165">
        <f t="shared" si="1"/>
        <v>0.180661912</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2023'!F40</f>
        <v>353938</v>
      </c>
      <c r="E43" s="165">
        <f t="shared" si="1"/>
        <v>0.02020468995</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17517616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2023'!F9</f>
        <v>14784088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2023'!F40</f>
        <v>353938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41.77027615</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2023'!E2:E10)</f>
        <v>22465764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2023'!E19:E22)</f>
        <v>3389171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6.628690025</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2023'!E25:E26)</f>
        <v>80781274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2023'!E18</f>
        <v>121892559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0.6627252284</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JUBILEE HOUSING</v>
      </c>
      <c r="B1" s="2" t="s">
        <v>258</v>
      </c>
      <c r="C1" s="139"/>
      <c r="D1" s="139"/>
      <c r="E1" s="139"/>
      <c r="F1" s="140"/>
      <c r="G1" s="140"/>
      <c r="H1" s="140"/>
      <c r="I1" s="43"/>
      <c r="J1" s="43"/>
      <c r="K1" s="43"/>
      <c r="L1" s="43"/>
      <c r="M1" s="43"/>
      <c r="N1" s="43"/>
      <c r="O1" s="43"/>
      <c r="P1" s="43"/>
      <c r="Q1" s="43"/>
      <c r="R1" s="43"/>
      <c r="S1" s="43"/>
      <c r="T1" s="43"/>
      <c r="U1" s="43"/>
      <c r="V1" s="43"/>
      <c r="W1" s="43"/>
      <c r="X1" s="43"/>
      <c r="Y1" s="43"/>
    </row>
    <row r="2">
      <c r="A2" s="141" t="s">
        <v>188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259</v>
      </c>
      <c r="E4" s="45" t="s">
        <v>260</v>
      </c>
      <c r="F4" s="45" t="s">
        <v>261</v>
      </c>
      <c r="G4" s="59" t="s">
        <v>262</v>
      </c>
      <c r="H4" s="59"/>
      <c r="I4" s="43"/>
      <c r="J4" s="43"/>
      <c r="K4" s="43"/>
      <c r="L4" s="43"/>
      <c r="M4" s="43"/>
      <c r="N4" s="43"/>
      <c r="O4" s="43"/>
      <c r="P4" s="43"/>
      <c r="Q4" s="43"/>
      <c r="R4" s="43"/>
      <c r="S4" s="43"/>
      <c r="T4" s="43"/>
      <c r="U4" s="43"/>
      <c r="V4" s="43"/>
      <c r="W4" s="43"/>
      <c r="X4" s="43"/>
      <c r="Y4" s="43"/>
    </row>
    <row r="5">
      <c r="A5" s="139"/>
      <c r="B5" s="49"/>
      <c r="C5" s="148" t="s">
        <v>188</v>
      </c>
      <c r="D5" s="177">
        <f>'Ratios 2021'!D8</f>
        <v>7.830624115</v>
      </c>
      <c r="E5" s="177">
        <f>'Ratios 2022'!D8</f>
        <v>12.88930425</v>
      </c>
      <c r="F5" s="177">
        <f>'Ratios 2023'!D8</f>
        <v>4.753537707</v>
      </c>
      <c r="G5" s="177">
        <f>average(D5:F5)</f>
        <v>8.491155356</v>
      </c>
      <c r="H5" s="150" t="s">
        <v>195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259</v>
      </c>
      <c r="E9" s="45" t="s">
        <v>260</v>
      </c>
      <c r="F9" s="45" t="s">
        <v>261</v>
      </c>
      <c r="G9" s="59" t="s">
        <v>262</v>
      </c>
      <c r="H9" s="59"/>
      <c r="I9" s="43"/>
      <c r="J9" s="43"/>
      <c r="K9" s="43"/>
      <c r="L9" s="43"/>
      <c r="M9" s="43"/>
      <c r="N9" s="43"/>
      <c r="O9" s="43"/>
      <c r="P9" s="43"/>
      <c r="Q9" s="43"/>
      <c r="R9" s="43"/>
      <c r="S9" s="43"/>
      <c r="T9" s="43"/>
      <c r="U9" s="43"/>
      <c r="V9" s="43"/>
      <c r="W9" s="43"/>
      <c r="X9" s="43"/>
      <c r="Y9" s="43"/>
    </row>
    <row r="10">
      <c r="A10" s="139"/>
      <c r="B10" s="49"/>
      <c r="C10" s="148" t="s">
        <v>196</v>
      </c>
      <c r="D10" s="149">
        <f>'Ratios 2021'!D14</f>
        <v>40.53233848</v>
      </c>
      <c r="E10" s="149">
        <f>'Ratios 2022'!D14</f>
        <v>36.07636753</v>
      </c>
      <c r="F10" s="149">
        <f>'Ratios 2023'!D14</f>
        <v>17.6579562</v>
      </c>
      <c r="G10" s="177">
        <f>average(D10:F10)</f>
        <v>31.42222074</v>
      </c>
      <c r="H10" s="150" t="s">
        <v>195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201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259</v>
      </c>
      <c r="E14" s="45" t="s">
        <v>260</v>
      </c>
      <c r="F14" s="45" t="s">
        <v>261</v>
      </c>
      <c r="G14" s="59" t="s">
        <v>262</v>
      </c>
      <c r="H14" s="59"/>
      <c r="I14" s="43"/>
      <c r="J14" s="43"/>
      <c r="K14" s="43"/>
      <c r="L14" s="43"/>
      <c r="M14" s="43"/>
      <c r="N14" s="43"/>
      <c r="O14" s="43"/>
      <c r="P14" s="43"/>
      <c r="Q14" s="43"/>
      <c r="R14" s="43"/>
      <c r="S14" s="43"/>
      <c r="T14" s="43"/>
      <c r="U14" s="43"/>
      <c r="V14" s="43"/>
      <c r="W14" s="43"/>
      <c r="X14" s="43"/>
      <c r="Y14" s="43"/>
    </row>
    <row r="15">
      <c r="A15" s="139"/>
      <c r="B15" s="49"/>
      <c r="C15" s="148" t="s">
        <v>204</v>
      </c>
      <c r="D15" s="180">
        <f>'Ratios 2021'!D20</f>
        <v>7.803443722</v>
      </c>
      <c r="E15" s="180">
        <f>'Ratios 2022'!D20</f>
        <v>1.467049123</v>
      </c>
      <c r="F15" s="180">
        <f>'Ratios 2023'!D20</f>
        <v>0.8056966199</v>
      </c>
      <c r="G15" s="177">
        <f>average(D15:F15)</f>
        <v>3.358729822</v>
      </c>
      <c r="H15" s="150" t="s">
        <v>195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259</v>
      </c>
      <c r="E19" s="45" t="s">
        <v>260</v>
      </c>
      <c r="F19" s="45" t="s">
        <v>261</v>
      </c>
      <c r="G19" s="59" t="s">
        <v>262</v>
      </c>
      <c r="H19" s="59"/>
      <c r="I19" s="43"/>
      <c r="J19" s="43"/>
      <c r="K19" s="43"/>
      <c r="L19" s="43"/>
      <c r="M19" s="43"/>
      <c r="N19" s="43"/>
      <c r="O19" s="43"/>
      <c r="P19" s="43"/>
      <c r="Q19" s="43"/>
      <c r="R19" s="43"/>
      <c r="S19" s="43"/>
      <c r="T19" s="43"/>
      <c r="U19" s="43"/>
      <c r="V19" s="43"/>
      <c r="W19" s="43"/>
      <c r="X19" s="43"/>
      <c r="Y19" s="43"/>
    </row>
    <row r="20">
      <c r="A20" s="139"/>
      <c r="B20" s="49"/>
      <c r="C20" s="148" t="s">
        <v>206</v>
      </c>
      <c r="D20" s="163">
        <f>'Ratios 2021'!D26</f>
        <v>0.2218741607</v>
      </c>
      <c r="E20" s="163">
        <f>'Ratios 2022'!D26</f>
        <v>0.2930348891</v>
      </c>
      <c r="F20" s="163">
        <f>'Ratios 2023'!D26</f>
        <v>0.4605649333</v>
      </c>
      <c r="G20" s="181">
        <f>average(D20:F20)</f>
        <v>0.3251579944</v>
      </c>
      <c r="H20" s="150" t="s">
        <v>210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259</v>
      </c>
      <c r="E24" s="45" t="s">
        <v>260</v>
      </c>
      <c r="F24" s="45" t="s">
        <v>261</v>
      </c>
      <c r="G24" s="59" t="s">
        <v>262</v>
      </c>
      <c r="H24" s="59"/>
      <c r="I24" s="43"/>
      <c r="J24" s="43"/>
      <c r="K24" s="43"/>
      <c r="L24" s="43"/>
      <c r="M24" s="43"/>
      <c r="N24" s="43"/>
      <c r="O24" s="43"/>
      <c r="P24" s="43"/>
      <c r="Q24" s="43"/>
      <c r="R24" s="43"/>
      <c r="S24" s="43"/>
      <c r="T24" s="43"/>
      <c r="U24" s="43"/>
      <c r="V24" s="43"/>
      <c r="W24" s="43"/>
      <c r="X24" s="43"/>
      <c r="Y24" s="43"/>
    </row>
    <row r="25">
      <c r="A25" s="139"/>
      <c r="B25" s="49"/>
      <c r="C25" s="148" t="s">
        <v>216</v>
      </c>
      <c r="D25" s="163">
        <f>'Ratios 2021'!D33</f>
        <v>0.5584481241</v>
      </c>
      <c r="E25" s="163">
        <f>'Ratios 2022'!D33</f>
        <v>0.5128890575</v>
      </c>
      <c r="F25" s="163">
        <f>'Ratios 2023'!D33</f>
        <v>0.3385880248</v>
      </c>
      <c r="G25" s="181">
        <f>average(D25:F25)</f>
        <v>0.4699750688</v>
      </c>
      <c r="H25" s="150" t="s">
        <v>217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259</v>
      </c>
      <c r="E29" s="45" t="s">
        <v>260</v>
      </c>
      <c r="F29" s="45" t="s">
        <v>261</v>
      </c>
      <c r="G29" s="59" t="s">
        <v>262</v>
      </c>
      <c r="H29" s="59"/>
      <c r="I29" s="43"/>
      <c r="J29" s="43"/>
      <c r="K29" s="43"/>
      <c r="L29" s="43"/>
      <c r="M29" s="43"/>
      <c r="N29" s="43"/>
      <c r="O29" s="43"/>
      <c r="P29" s="43"/>
      <c r="Q29" s="43"/>
      <c r="R29" s="43"/>
      <c r="S29" s="43"/>
      <c r="T29" s="43"/>
      <c r="U29" s="43"/>
      <c r="V29" s="43"/>
      <c r="W29" s="43"/>
      <c r="X29" s="43"/>
      <c r="Y29" s="43"/>
    </row>
    <row r="30">
      <c r="A30" s="139"/>
      <c r="B30" s="49"/>
      <c r="C30" s="148" t="s">
        <v>218</v>
      </c>
      <c r="D30" s="163">
        <f>'Ratios 2021'!D38</f>
        <v>0.2280919244</v>
      </c>
      <c r="E30" s="163">
        <f>'Ratios 2022'!D38</f>
        <v>0.1694715685</v>
      </c>
      <c r="F30" s="163">
        <f>'Ratios 2023'!D38</f>
        <v>0.2235120786</v>
      </c>
      <c r="G30" s="181">
        <f>average(D30:F30)</f>
        <v>0.2070251905</v>
      </c>
      <c r="H30" s="150" t="s">
        <v>221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259</v>
      </c>
      <c r="E34" s="45" t="s">
        <v>260</v>
      </c>
      <c r="F34" s="45" t="s">
        <v>261</v>
      </c>
      <c r="G34" s="59" t="s">
        <v>262</v>
      </c>
      <c r="H34" s="59"/>
      <c r="I34" s="43"/>
      <c r="J34" s="43"/>
      <c r="K34" s="43"/>
      <c r="L34" s="43"/>
      <c r="M34" s="43"/>
      <c r="N34" s="43"/>
      <c r="O34" s="43"/>
      <c r="P34" s="43"/>
      <c r="Q34" s="43"/>
      <c r="R34" s="43"/>
      <c r="S34" s="43"/>
      <c r="T34" s="43"/>
      <c r="U34" s="43"/>
      <c r="V34" s="43"/>
      <c r="W34" s="43"/>
      <c r="X34" s="43"/>
      <c r="Y34" s="43"/>
    </row>
    <row r="35">
      <c r="A35" s="139"/>
      <c r="B35" s="49"/>
      <c r="C35" s="148" t="s">
        <v>263</v>
      </c>
      <c r="D35" s="163">
        <f>'Ratios 2021'!E41</f>
        <v>0.6928037383</v>
      </c>
      <c r="E35" s="163">
        <f>'Ratios 2022'!E41</f>
        <v>0.7576833616</v>
      </c>
      <c r="F35" s="163">
        <f>'Ratios 2023'!E41</f>
        <v>0.7991333981</v>
      </c>
      <c r="G35" s="181">
        <f t="shared" ref="G35:G37" si="1">average(D35:F35)</f>
        <v>0.7498734993</v>
      </c>
      <c r="H35" s="181"/>
      <c r="I35" s="43"/>
      <c r="J35" s="43"/>
      <c r="K35" s="43"/>
      <c r="L35" s="43"/>
      <c r="M35" s="43"/>
      <c r="N35" s="43"/>
      <c r="O35" s="43"/>
      <c r="P35" s="43"/>
      <c r="Q35" s="43"/>
      <c r="R35" s="43"/>
      <c r="S35" s="43"/>
      <c r="T35" s="43"/>
      <c r="U35" s="43"/>
      <c r="V35" s="43"/>
      <c r="W35" s="43"/>
      <c r="X35" s="43"/>
      <c r="Y35" s="43"/>
    </row>
    <row r="36">
      <c r="A36" s="139"/>
      <c r="B36" s="52"/>
      <c r="C36" s="148" t="s">
        <v>225</v>
      </c>
      <c r="D36" s="163">
        <f>'Ratios 2021'!E42</f>
        <v>0.23466731</v>
      </c>
      <c r="E36" s="163">
        <f>'Ratios 2022'!E42</f>
        <v>0.1903794226</v>
      </c>
      <c r="F36" s="163">
        <f>'Ratios 2023'!E42</f>
        <v>0.180661912</v>
      </c>
      <c r="G36" s="181">
        <f t="shared" si="1"/>
        <v>0.2019028815</v>
      </c>
      <c r="H36" s="181"/>
      <c r="I36" s="43"/>
      <c r="J36" s="43"/>
      <c r="K36" s="43"/>
      <c r="L36" s="43"/>
      <c r="M36" s="43"/>
      <c r="N36" s="43"/>
      <c r="O36" s="43"/>
      <c r="P36" s="43"/>
      <c r="Q36" s="43"/>
      <c r="R36" s="43"/>
      <c r="S36" s="43"/>
      <c r="T36" s="43"/>
      <c r="U36" s="43"/>
      <c r="V36" s="43"/>
      <c r="W36" s="43"/>
      <c r="X36" s="43"/>
      <c r="Y36" s="43"/>
    </row>
    <row r="37">
      <c r="A37" s="139"/>
      <c r="B37" s="182"/>
      <c r="C37" s="148" t="s">
        <v>226</v>
      </c>
      <c r="D37" s="163">
        <f>'Ratios 2021'!E43</f>
        <v>0.07252895165</v>
      </c>
      <c r="E37" s="163">
        <f>'Ratios 2022'!E43</f>
        <v>0.05193721582</v>
      </c>
      <c r="F37" s="163">
        <f>'Ratios 2023'!E43</f>
        <v>0.02020468995</v>
      </c>
      <c r="G37" s="181">
        <f t="shared" si="1"/>
        <v>0.04822361914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259</v>
      </c>
      <c r="E41" s="45" t="s">
        <v>260</v>
      </c>
      <c r="F41" s="45" t="s">
        <v>261</v>
      </c>
      <c r="G41" s="59" t="s">
        <v>262</v>
      </c>
      <c r="H41" s="59"/>
      <c r="I41" s="43"/>
      <c r="J41" s="43"/>
      <c r="K41" s="43"/>
      <c r="L41" s="43"/>
      <c r="M41" s="43"/>
      <c r="N41" s="43"/>
      <c r="O41" s="43"/>
      <c r="P41" s="43"/>
      <c r="Q41" s="43"/>
      <c r="R41" s="43"/>
      <c r="S41" s="43"/>
      <c r="T41" s="43"/>
      <c r="U41" s="43"/>
      <c r="V41" s="43"/>
      <c r="W41" s="43"/>
      <c r="X41" s="43"/>
      <c r="Y41" s="43"/>
    </row>
    <row r="42">
      <c r="A42" s="139"/>
      <c r="B42" s="49"/>
      <c r="C42" s="148" t="s">
        <v>231</v>
      </c>
      <c r="D42" s="166">
        <f>'Ratios 2021'!D49</f>
        <v>4.660893822</v>
      </c>
      <c r="E42" s="166">
        <f>'Ratios 2022'!D49</f>
        <v>9.664808391</v>
      </c>
      <c r="F42" s="166">
        <f>'Ratios 2023'!D49</f>
        <v>41.77027615</v>
      </c>
      <c r="G42" s="183">
        <f>average(D42:F42)</f>
        <v>18.69865945</v>
      </c>
      <c r="H42" s="150" t="s">
        <v>232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259</v>
      </c>
      <c r="E46" s="45" t="s">
        <v>260</v>
      </c>
      <c r="F46" s="45" t="s">
        <v>261</v>
      </c>
      <c r="G46" s="59" t="s">
        <v>262</v>
      </c>
      <c r="H46" s="59"/>
      <c r="I46" s="43"/>
      <c r="J46" s="43"/>
      <c r="K46" s="43"/>
      <c r="L46" s="43"/>
      <c r="M46" s="43"/>
      <c r="N46" s="43"/>
      <c r="O46" s="43"/>
      <c r="P46" s="43"/>
      <c r="Q46" s="43"/>
      <c r="R46" s="43"/>
      <c r="S46" s="43"/>
      <c r="T46" s="43"/>
      <c r="U46" s="43"/>
      <c r="V46" s="43"/>
      <c r="W46" s="43"/>
      <c r="X46" s="43"/>
      <c r="Y46" s="43"/>
    </row>
    <row r="47">
      <c r="A47" s="139"/>
      <c r="B47" s="49"/>
      <c r="C47" s="148" t="s">
        <v>237</v>
      </c>
      <c r="D47" s="149">
        <f>'Ratios 2021'!D54</f>
        <v>4.857639522</v>
      </c>
      <c r="E47" s="149">
        <f>'Ratios 2022'!D54</f>
        <v>6.392051963</v>
      </c>
      <c r="F47" s="149">
        <f>'Ratios 2023'!D54</f>
        <v>6.628690025</v>
      </c>
      <c r="G47" s="177">
        <f>average(D47:F47)</f>
        <v>5.959460503</v>
      </c>
      <c r="H47" s="150" t="s">
        <v>238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240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259</v>
      </c>
      <c r="E51" s="45" t="s">
        <v>260</v>
      </c>
      <c r="F51" s="45" t="s">
        <v>261</v>
      </c>
      <c r="G51" s="59" t="s">
        <v>262</v>
      </c>
      <c r="H51" s="59"/>
      <c r="I51" s="43"/>
      <c r="J51" s="43"/>
      <c r="K51" s="43"/>
      <c r="L51" s="43"/>
      <c r="M51" s="43"/>
      <c r="N51" s="43"/>
      <c r="O51" s="43"/>
      <c r="P51" s="43"/>
      <c r="Q51" s="43"/>
      <c r="R51" s="43"/>
      <c r="S51" s="43"/>
      <c r="T51" s="43"/>
      <c r="U51" s="43"/>
      <c r="V51" s="43"/>
      <c r="W51" s="43"/>
      <c r="X51" s="43"/>
      <c r="Y51" s="43"/>
    </row>
    <row r="52">
      <c r="A52" s="139"/>
      <c r="B52" s="49"/>
      <c r="C52" s="148" t="s">
        <v>243</v>
      </c>
      <c r="D52" s="184">
        <f>'Ratios 2021'!D59</f>
        <v>0.664380161</v>
      </c>
      <c r="E52" s="184">
        <f>'Ratios 2022'!D59</f>
        <v>0.7119079323</v>
      </c>
      <c r="F52" s="184">
        <f>'Ratios 2023'!D59</f>
        <v>0.6627252284</v>
      </c>
      <c r="G52" s="185">
        <f>average(D52:F52)</f>
        <v>0.6796711072</v>
      </c>
      <c r="H52" s="150" t="s">
        <v>244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JUBILEE HOUSING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JUBILEE HOUSING</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2108.0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3360.0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701685.0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1289504.0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1996657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643843.0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403887.0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218997.0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67182.0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-23451.0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1310458</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416116.0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615687.0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615687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615687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700.0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938.0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-238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-238</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25590.0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17311.0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8279</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750200.0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102</v>
      </c>
      <c r="D40" s="74"/>
      <c r="E40" s="48">
        <v>464027.0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103</v>
      </c>
      <c r="D41" s="74"/>
      <c r="E41" s="48">
        <v>181169.0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104</v>
      </c>
      <c r="D42" s="74"/>
      <c r="E42" s="48">
        <v>69516.0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1464912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5811871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JUBILEE HOUSING</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36747</v>
      </c>
      <c r="D4" s="99">
        <v>36747.0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108190</v>
      </c>
      <c r="D7" s="99">
        <v>70323.0</v>
      </c>
      <c r="E7" s="99">
        <v>24343.0</v>
      </c>
      <c r="F7" s="99">
        <v>13524.0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116</v>
      </c>
      <c r="C9" s="98">
        <f t="shared" si="1"/>
        <v>2392429</v>
      </c>
      <c r="D9" s="99">
        <v>1794349.0</v>
      </c>
      <c r="E9" s="99">
        <v>406255.0</v>
      </c>
      <c r="F9" s="99">
        <v>191825.0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46511</v>
      </c>
      <c r="D10" s="99">
        <v>34699.0</v>
      </c>
      <c r="E10" s="99">
        <v>8344.0</v>
      </c>
      <c r="F10" s="99">
        <v>3468.0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523860</v>
      </c>
      <c r="D11" s="99">
        <v>390819.0</v>
      </c>
      <c r="E11" s="99">
        <v>93981.0</v>
      </c>
      <c r="F11" s="99">
        <v>39060.0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227428</v>
      </c>
      <c r="D12" s="99">
        <v>162073.0</v>
      </c>
      <c r="E12" s="99">
        <v>47096.0</v>
      </c>
      <c r="F12" s="99">
        <v>18259.0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25933</v>
      </c>
      <c r="D21" s="99">
        <v>15899.0</v>
      </c>
      <c r="E21" s="99">
        <v>2092.0</v>
      </c>
      <c r="F21" s="99">
        <v>7942.0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126118</v>
      </c>
      <c r="D25" s="99">
        <v>108116.0</v>
      </c>
      <c r="E25" s="99">
        <v>15241.0</v>
      </c>
      <c r="F25" s="99">
        <v>2761.0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7554</v>
      </c>
      <c r="D26" s="99">
        <v>2338.0</v>
      </c>
      <c r="E26" s="99">
        <v>5216.0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481920</v>
      </c>
      <c r="D29" s="99">
        <v>431153.0</v>
      </c>
      <c r="E29" s="99">
        <v>30544.0</v>
      </c>
      <c r="F29" s="99">
        <v>20223.0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297526</v>
      </c>
      <c r="D31" s="99">
        <v>291133.0</v>
      </c>
      <c r="E31" s="99">
        <v>6393.0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102" t="s">
        <v>141</v>
      </c>
      <c r="C34" s="98">
        <f t="shared" si="1"/>
        <v>484581</v>
      </c>
      <c r="D34" s="99">
        <v>35280.0</v>
      </c>
      <c r="E34" s="99">
        <v>400194.0</v>
      </c>
      <c r="F34" s="99">
        <v>49107.0</v>
      </c>
      <c r="G34" s="43"/>
      <c r="H34" s="43"/>
      <c r="I34" s="43"/>
      <c r="J34" s="43"/>
      <c r="K34" s="43"/>
      <c r="L34" s="43"/>
      <c r="M34" s="43"/>
      <c r="N34" s="43"/>
      <c r="O34" s="43"/>
      <c r="P34" s="43"/>
      <c r="Q34" s="43"/>
      <c r="R34" s="43"/>
      <c r="S34" s="43"/>
      <c r="T34" s="43"/>
      <c r="U34" s="43"/>
      <c r="V34" s="43"/>
      <c r="W34" s="43"/>
      <c r="X34" s="43"/>
      <c r="Y34" s="43"/>
      <c r="Z34" s="43"/>
    </row>
    <row r="35">
      <c r="A35" s="45" t="s">
        <v>48</v>
      </c>
      <c r="B35" s="103" t="s">
        <v>142</v>
      </c>
      <c r="C35" s="98">
        <f t="shared" si="1"/>
        <v>395639</v>
      </c>
      <c r="D35" s="99">
        <v>324562.0</v>
      </c>
      <c r="E35" s="99">
        <v>36014.0</v>
      </c>
      <c r="F35" s="99">
        <v>35063.0</v>
      </c>
      <c r="G35" s="43"/>
      <c r="H35" s="43"/>
      <c r="I35" s="43"/>
      <c r="J35" s="43"/>
      <c r="K35" s="43"/>
      <c r="L35" s="43"/>
      <c r="M35" s="43"/>
      <c r="N35" s="43"/>
      <c r="O35" s="43"/>
      <c r="P35" s="43"/>
      <c r="Q35" s="43"/>
      <c r="R35" s="43"/>
      <c r="S35" s="43"/>
      <c r="T35" s="43"/>
      <c r="U35" s="43"/>
      <c r="V35" s="43"/>
      <c r="W35" s="43"/>
      <c r="X35" s="43"/>
      <c r="Y35" s="43"/>
      <c r="Z35" s="43"/>
    </row>
    <row r="36">
      <c r="A36" s="45" t="s">
        <v>50</v>
      </c>
      <c r="B36" s="103" t="s">
        <v>143</v>
      </c>
      <c r="C36" s="98">
        <f t="shared" si="1"/>
        <v>195123</v>
      </c>
      <c r="D36" s="99">
        <v>160123.0</v>
      </c>
      <c r="E36" s="99">
        <v>30077.0</v>
      </c>
      <c r="F36" s="99">
        <v>4923.0</v>
      </c>
      <c r="G36" s="43"/>
      <c r="H36" s="43"/>
      <c r="I36" s="43"/>
      <c r="J36" s="43"/>
      <c r="K36" s="43"/>
      <c r="L36" s="43"/>
      <c r="M36" s="43"/>
      <c r="N36" s="43"/>
      <c r="O36" s="43"/>
      <c r="P36" s="43"/>
      <c r="Q36" s="43"/>
      <c r="R36" s="43"/>
      <c r="S36" s="43"/>
      <c r="T36" s="43"/>
      <c r="U36" s="43"/>
      <c r="V36" s="43"/>
      <c r="W36" s="43"/>
      <c r="X36" s="43"/>
      <c r="Y36" s="43"/>
      <c r="Z36" s="43"/>
    </row>
    <row r="37">
      <c r="A37" s="45" t="s">
        <v>52</v>
      </c>
      <c r="B37" s="103" t="s">
        <v>144</v>
      </c>
      <c r="C37" s="98">
        <f t="shared" si="1"/>
        <v>154524</v>
      </c>
      <c r="D37" s="99">
        <v>29220.0</v>
      </c>
      <c r="E37" s="99">
        <v>96309.0</v>
      </c>
      <c r="F37" s="99">
        <v>28995.0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402317</v>
      </c>
      <c r="D38" s="99">
        <v>205142.0</v>
      </c>
      <c r="E38" s="99">
        <v>183940.0</v>
      </c>
      <c r="F38" s="99">
        <v>13235.0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5906400</v>
      </c>
      <c r="D40" s="104">
        <f t="shared" si="2"/>
        <v>4091976</v>
      </c>
      <c r="E40" s="104">
        <f t="shared" si="2"/>
        <v>1386039</v>
      </c>
      <c r="F40" s="104">
        <f t="shared" si="2"/>
        <v>428385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JUBILEE HOUSING</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3660082.0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1282466.0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939846.0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8729668.0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135547.0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6.8560516E7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9355899.0</v>
      </c>
      <c r="E12" s="109">
        <f>D11-D12</f>
        <v>59204617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3840855.0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3547486.0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81340567</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2133294.0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902668.0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5.4041059E7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3534567.0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60611588</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1.9950017E7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778962.0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20728979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81340567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JUBILEE HOUSING</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2021'!C40</f>
        <v>5906400</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2021'!C31</f>
        <v>297526</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5608874</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467406.1667</v>
      </c>
      <c r="E6" s="147"/>
      <c r="F6" s="43"/>
      <c r="G6" s="43"/>
      <c r="H6" s="43"/>
      <c r="I6" s="43"/>
      <c r="J6" s="43"/>
      <c r="K6" s="43"/>
      <c r="L6" s="43"/>
      <c r="M6" s="43"/>
      <c r="N6" s="43"/>
      <c r="O6" s="43"/>
      <c r="P6" s="43"/>
      <c r="Q6" s="43"/>
      <c r="R6" s="43"/>
      <c r="S6" s="43"/>
      <c r="T6" s="43"/>
      <c r="U6" s="43"/>
      <c r="V6" s="43"/>
      <c r="W6" s="43"/>
      <c r="X6" s="43"/>
      <c r="Y6" s="43"/>
    </row>
    <row r="7">
      <c r="A7" s="139"/>
      <c r="B7" s="49"/>
      <c r="C7" s="145" t="s">
        <v>194</v>
      </c>
      <c r="D7" s="75">
        <f>'Balance Sheet 2021'!E2+'Balance Sheet 2021'!E3</f>
        <v>3660082</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7.830624115</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5">
        <f>'Balance Sheet 2021'!E30</f>
        <v>19950017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5">
        <f>'Expenses 2021'!C40</f>
        <v>5906400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492200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40.53233848</v>
      </c>
      <c r="E14" s="150" t="s">
        <v>195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5">
        <f>sum('Balance Sheet 2021'!E13:E15)</f>
        <v>3840855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5">
        <f>'Expenses 2021'!C40</f>
        <v>5906400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492200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7.803443722</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15.63406784</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2021'!E2:E7,'Revenues 2021'!F10:F15)</f>
        <v>1289504</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2021'!F44</f>
        <v>5811871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0.2218741607</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5">
        <f>SUM('Expenses 2021'!C7:C9)</f>
        <v>2500619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5">
        <f>SUM('Expenses 2021'!C10:C12)</f>
        <v>797799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5">
        <f>sum(D29:D30)</f>
        <v>3298418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5">
        <f>'Expenses 2021'!C40</f>
        <v>5906400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0.5584481241</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5">
        <f>SUM('Expenses 2021'!C10:C11)</f>
        <v>570371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5">
        <f>SUM('Expenses 2021'!C7:C9)</f>
        <v>2500619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0.2280919244</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224</v>
      </c>
      <c r="D41" s="75">
        <f>'Expenses 2021'!D40</f>
        <v>4091976</v>
      </c>
      <c r="E41" s="165">
        <f t="shared" ref="E41:E44" si="1">D41/$D$44</f>
        <v>0.6928037383</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2021'!E40</f>
        <v>1386039</v>
      </c>
      <c r="E42" s="165">
        <f t="shared" si="1"/>
        <v>0.23466731</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2021'!F40</f>
        <v>428385</v>
      </c>
      <c r="E43" s="165">
        <f t="shared" si="1"/>
        <v>0.07252895165</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5906400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2021'!F9</f>
        <v>1996657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2021'!F40</f>
        <v>428385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if(D48=0, "$0",D47/D48)</f>
        <v>4.660893822</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2021'!E2:E10)</f>
        <v>14747609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2021'!E19:E22)</f>
        <v>3035962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4.857639522</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2021'!E25:E26)</f>
        <v>54041059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2021'!E18</f>
        <v>81340567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0.664380161</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JUBILEE HOUSING</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80000.0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1141416.0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3762832.0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4984248</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2272114.0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426791.0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246</v>
      </c>
      <c r="D12" s="61"/>
      <c r="E12" s="61"/>
      <c r="F12" s="62">
        <v>319250.0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68</v>
      </c>
      <c r="D13" s="61"/>
      <c r="E13" s="61"/>
      <c r="F13" s="62">
        <v>182304.0</v>
      </c>
      <c r="G13" s="172"/>
      <c r="H13" s="43"/>
      <c r="J13" s="172"/>
      <c r="K13" s="43"/>
      <c r="L13" s="43"/>
      <c r="M13" s="43"/>
      <c r="N13" s="43"/>
      <c r="O13" s="43"/>
      <c r="P13" s="43"/>
      <c r="Q13" s="43"/>
      <c r="R13" s="43"/>
      <c r="S13" s="43"/>
      <c r="T13" s="43"/>
      <c r="U13" s="43"/>
      <c r="V13" s="43"/>
      <c r="W13" s="43"/>
      <c r="X13" s="43"/>
      <c r="Y13" s="43"/>
      <c r="Z13" s="43"/>
    </row>
    <row r="14">
      <c r="A14" s="49"/>
      <c r="B14" s="45" t="s">
        <v>54</v>
      </c>
      <c r="C14" s="174" t="s">
        <v>66</v>
      </c>
      <c r="D14" s="61"/>
      <c r="E14" s="61"/>
      <c r="F14" s="62">
        <v>125105.0</v>
      </c>
      <c r="G14" s="172"/>
      <c r="H14" s="43"/>
      <c r="J14" s="172"/>
      <c r="K14" s="43"/>
      <c r="L14" s="43"/>
      <c r="M14" s="43"/>
      <c r="N14" s="43"/>
      <c r="O14" s="43"/>
      <c r="P14" s="43"/>
      <c r="Q14" s="43"/>
      <c r="R14" s="43"/>
      <c r="S14" s="43"/>
      <c r="T14" s="43"/>
      <c r="U14" s="43"/>
      <c r="V14" s="43"/>
      <c r="W14" s="43"/>
      <c r="X14" s="43"/>
      <c r="Y14" s="43"/>
      <c r="Z14" s="43"/>
    </row>
    <row r="15">
      <c r="A15" s="52"/>
      <c r="B15" s="45" t="s">
        <v>56</v>
      </c>
      <c r="C15" s="174" t="s">
        <v>247</v>
      </c>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3325564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428643.0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248</v>
      </c>
      <c r="D26" s="50">
        <v>0.0</v>
      </c>
      <c r="E26" s="50">
        <v>2.3392396E7</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1.9974954E7</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3417442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3417442</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20000.0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20000.0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249</v>
      </c>
      <c r="D39" s="74"/>
      <c r="E39" s="48">
        <v>532593.0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4"/>
      <c r="E40" s="48">
        <v>152411.0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685004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105</v>
      </c>
      <c r="D44" s="88"/>
      <c r="E44" s="88"/>
      <c r="F44" s="89">
        <f>sum(F16:F43)+F9</f>
        <v>12840901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JUBILEE HOUSING</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80">
        <v>1.0</v>
      </c>
      <c r="B3" s="96" t="s">
        <v>110</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111</v>
      </c>
      <c r="C4" s="98">
        <f t="shared" si="1"/>
        <v>102738</v>
      </c>
      <c r="D4" s="99">
        <v>102738.0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112</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113</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114</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115</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116</v>
      </c>
      <c r="C9" s="98">
        <f t="shared" si="1"/>
        <v>4046844</v>
      </c>
      <c r="D9" s="99">
        <v>3064722.0</v>
      </c>
      <c r="E9" s="99">
        <v>694266.0</v>
      </c>
      <c r="F9" s="99">
        <v>287856.0</v>
      </c>
      <c r="G9" s="43"/>
      <c r="H9" s="43"/>
      <c r="I9" s="43"/>
      <c r="J9" s="43"/>
      <c r="K9" s="43"/>
      <c r="L9" s="43"/>
      <c r="M9" s="43"/>
      <c r="N9" s="43"/>
      <c r="O9" s="43"/>
      <c r="P9" s="43"/>
      <c r="Q9" s="43"/>
      <c r="R9" s="43"/>
      <c r="S9" s="43"/>
      <c r="T9" s="43"/>
      <c r="U9" s="43"/>
      <c r="V9" s="43"/>
      <c r="W9" s="43"/>
      <c r="X9" s="43"/>
      <c r="Y9" s="43"/>
      <c r="Z9" s="43"/>
    </row>
    <row r="10">
      <c r="A10" s="80">
        <v>8.0</v>
      </c>
      <c r="B10" s="96" t="s">
        <v>117</v>
      </c>
      <c r="C10" s="98">
        <f t="shared" si="1"/>
        <v>66624</v>
      </c>
      <c r="D10" s="99">
        <v>46637.0</v>
      </c>
      <c r="E10" s="99">
        <v>15324.0</v>
      </c>
      <c r="F10" s="99">
        <v>4663.0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8">
        <f t="shared" si="1"/>
        <v>619201</v>
      </c>
      <c r="D11" s="99">
        <v>434481.0</v>
      </c>
      <c r="E11" s="99">
        <v>147285.0</v>
      </c>
      <c r="F11" s="99">
        <v>37435.0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8">
        <f t="shared" si="1"/>
        <v>360067</v>
      </c>
      <c r="D12" s="99">
        <v>256390.0</v>
      </c>
      <c r="E12" s="99">
        <v>74182.0</v>
      </c>
      <c r="F12" s="99">
        <v>29495.0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8">
        <f t="shared" si="1"/>
        <v>102740</v>
      </c>
      <c r="D15" s="99">
        <v>98541.0</v>
      </c>
      <c r="E15" s="99">
        <v>4199.0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8">
        <f t="shared" si="1"/>
        <v>93057</v>
      </c>
      <c r="D16" s="99">
        <v>62195.0</v>
      </c>
      <c r="E16" s="99">
        <v>30862.0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8">
        <f t="shared" si="1"/>
        <v>23083</v>
      </c>
      <c r="D18" s="99">
        <v>0.0</v>
      </c>
      <c r="E18" s="99">
        <v>0.0</v>
      </c>
      <c r="F18" s="99">
        <v>23083.0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8">
        <f t="shared" si="1"/>
        <v>517446</v>
      </c>
      <c r="D20" s="99">
        <v>75599.0</v>
      </c>
      <c r="E20" s="99">
        <v>434137.0</v>
      </c>
      <c r="F20" s="99">
        <v>7710.0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8">
        <f t="shared" si="1"/>
        <v>42981</v>
      </c>
      <c r="D21" s="99">
        <v>9747.0</v>
      </c>
      <c r="E21" s="99">
        <v>32103.0</v>
      </c>
      <c r="F21" s="99">
        <v>1131.0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8">
        <f t="shared" si="1"/>
        <v>598744</v>
      </c>
      <c r="D22" s="99">
        <v>510565.0</v>
      </c>
      <c r="E22" s="99">
        <v>79619.0</v>
      </c>
      <c r="F22" s="99">
        <v>8560.0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8">
        <f t="shared" si="1"/>
        <v>186932</v>
      </c>
      <c r="D23" s="99">
        <v>50948.0</v>
      </c>
      <c r="E23" s="99">
        <v>90813.0</v>
      </c>
      <c r="F23" s="99">
        <v>45171.0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8">
        <f t="shared" si="1"/>
        <v>66410</v>
      </c>
      <c r="D25" s="99">
        <v>49030.0</v>
      </c>
      <c r="E25" s="99">
        <v>16557.0</v>
      </c>
      <c r="F25" s="99">
        <v>823.0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8">
        <f t="shared" si="1"/>
        <v>14699</v>
      </c>
      <c r="D26" s="99">
        <v>14509.0</v>
      </c>
      <c r="E26" s="99">
        <v>184.0</v>
      </c>
      <c r="F26" s="99">
        <v>6.0</v>
      </c>
      <c r="G26" s="43"/>
      <c r="H26" s="43"/>
      <c r="I26" s="43"/>
      <c r="J26" s="43"/>
      <c r="K26" s="43"/>
      <c r="L26" s="43"/>
      <c r="M26" s="43"/>
      <c r="N26" s="43"/>
      <c r="O26" s="43"/>
      <c r="P26" s="43"/>
      <c r="Q26" s="43"/>
      <c r="R26" s="43"/>
      <c r="S26" s="43"/>
      <c r="T26" s="43"/>
      <c r="U26" s="43"/>
      <c r="V26" s="43"/>
      <c r="W26" s="43"/>
      <c r="X26" s="43"/>
      <c r="Y26" s="43"/>
      <c r="Z26" s="43"/>
    </row>
    <row r="27">
      <c r="A27" s="80">
        <v>18.0</v>
      </c>
      <c r="B27" s="96" t="s">
        <v>134</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8">
        <f t="shared" si="1"/>
        <v>1122574</v>
      </c>
      <c r="D29" s="99">
        <v>1048221.0</v>
      </c>
      <c r="E29" s="99">
        <v>27303.0</v>
      </c>
      <c r="F29" s="99">
        <v>47050.0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8">
        <f t="shared" si="1"/>
        <v>775399</v>
      </c>
      <c r="D31" s="99">
        <v>768054.0</v>
      </c>
      <c r="E31" s="99">
        <v>7021.0</v>
      </c>
      <c r="F31" s="99">
        <v>324.0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121</v>
      </c>
      <c r="B34" s="60" t="s">
        <v>250</v>
      </c>
      <c r="C34" s="98">
        <f t="shared" si="1"/>
        <v>390409</v>
      </c>
      <c r="D34" s="99">
        <v>367402.0</v>
      </c>
      <c r="E34" s="99">
        <v>22878.0</v>
      </c>
      <c r="F34" s="99">
        <v>129.0</v>
      </c>
      <c r="G34" s="43"/>
      <c r="H34" s="43"/>
      <c r="I34" s="43"/>
      <c r="J34" s="43"/>
      <c r="K34" s="43"/>
      <c r="L34" s="43"/>
      <c r="M34" s="43"/>
      <c r="N34" s="43"/>
      <c r="O34" s="43"/>
      <c r="P34" s="43"/>
      <c r="Q34" s="43"/>
      <c r="R34" s="43"/>
      <c r="S34" s="43"/>
      <c r="T34" s="43"/>
      <c r="U34" s="43"/>
      <c r="V34" s="43"/>
      <c r="W34" s="43"/>
      <c r="X34" s="43"/>
      <c r="Y34" s="43"/>
      <c r="Z34" s="43"/>
    </row>
    <row r="35">
      <c r="A35" s="45" t="s">
        <v>48</v>
      </c>
      <c r="B35" s="60" t="s">
        <v>251</v>
      </c>
      <c r="C35" s="98">
        <f t="shared" si="1"/>
        <v>232906</v>
      </c>
      <c r="D35" s="99">
        <v>165727.0</v>
      </c>
      <c r="E35" s="99">
        <v>67179.0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252</v>
      </c>
      <c r="C36" s="98">
        <f t="shared" si="1"/>
        <v>191289</v>
      </c>
      <c r="D36" s="99">
        <v>170227.0</v>
      </c>
      <c r="E36" s="99">
        <v>20839.0</v>
      </c>
      <c r="F36" s="99">
        <v>223.0</v>
      </c>
      <c r="G36" s="43"/>
      <c r="H36" s="43"/>
      <c r="I36" s="43"/>
      <c r="J36" s="43"/>
      <c r="K36" s="43"/>
      <c r="L36" s="43"/>
      <c r="M36" s="43"/>
      <c r="N36" s="43"/>
      <c r="O36" s="43"/>
      <c r="P36" s="43"/>
      <c r="Q36" s="43"/>
      <c r="R36" s="43"/>
      <c r="S36" s="43"/>
      <c r="T36" s="43"/>
      <c r="U36" s="43"/>
      <c r="V36" s="43"/>
      <c r="W36" s="43"/>
      <c r="X36" s="43"/>
      <c r="Y36" s="43"/>
      <c r="Z36" s="43"/>
    </row>
    <row r="37">
      <c r="A37" s="45" t="s">
        <v>52</v>
      </c>
      <c r="B37" s="60" t="s">
        <v>253</v>
      </c>
      <c r="C37" s="98">
        <f t="shared" si="1"/>
        <v>155978</v>
      </c>
      <c r="D37" s="99">
        <v>100262.0</v>
      </c>
      <c r="E37" s="99">
        <v>49552.0</v>
      </c>
      <c r="F37" s="99">
        <v>6164.0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8">
        <f t="shared" si="1"/>
        <v>219387</v>
      </c>
      <c r="D38" s="99">
        <v>127428.0</v>
      </c>
      <c r="E38" s="99">
        <v>76071.0</v>
      </c>
      <c r="F38" s="99">
        <v>15888.0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4">
        <f t="shared" ref="C40:F40" si="2">sum(C3:C39)</f>
        <v>9929508</v>
      </c>
      <c r="D40" s="104">
        <f t="shared" si="2"/>
        <v>7523423</v>
      </c>
      <c r="E40" s="104">
        <f t="shared" si="2"/>
        <v>1890374</v>
      </c>
      <c r="F40" s="104">
        <f t="shared" si="2"/>
        <v>515711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JUBILEE HOUSING</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9832508.0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779295.0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1431047.0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9804997.0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512810.0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9.3772882E7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2015451.0</v>
      </c>
      <c r="E12" s="109">
        <f>D11-D12</f>
        <v>91757431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1213923.0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3598872.0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118930883</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3361105.0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137092.0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8.4667839E7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543340.0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88709376</v>
      </c>
      <c r="F28" s="43"/>
      <c r="G28" s="43"/>
      <c r="H28" s="43"/>
      <c r="I28" s="43"/>
      <c r="J28" s="43"/>
      <c r="K28" s="43"/>
      <c r="L28" s="43"/>
      <c r="M28" s="43"/>
      <c r="N28" s="43"/>
      <c r="O28" s="43"/>
      <c r="P28" s="43"/>
      <c r="Q28" s="43"/>
      <c r="R28" s="43"/>
      <c r="S28" s="43"/>
      <c r="T28" s="43"/>
      <c r="U28" s="43"/>
      <c r="V28" s="43"/>
      <c r="W28" s="43"/>
      <c r="X28" s="43"/>
      <c r="Y28" s="43"/>
      <c r="Z28" s="43"/>
    </row>
    <row r="29">
      <c r="A29" s="65"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2.9851715E7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369792.0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30221507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118930883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