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<sst xmlns="http://schemas.openxmlformats.org/spreadsheetml/2006/main" count="874" uniqueCount="253">
  <si>
    <t>PUBLIC ART FUND</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</si>
  <si>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</si>
  <si>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</si>
  <si>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</si>
  <si>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</si>
  <si>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</si>
  <si>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</si>
  <si>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</si>
  <si>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</si>
  <si>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</si>
  <si>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</si>
  <si>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</si>
  <si>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</si>
  <si>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</si>
  <si>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</si>
  <si>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</si>
  <si>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</si>
  <si>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</si>
  <si>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</si>
  <si>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</si>
  <si>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</si>
  <si>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</si>
  <si>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</si>
  <si>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</si>
  <si>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</si>
  <si>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</si>
  <si>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</si>
  <si>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</si>
  <si>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</si>
  <si>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</si>
  <si>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</si>
  <si>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</si>
  <si>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</si>
  <si>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</si>
  <si>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</si>
  <si>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</si>
  <si>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</si>
  <si>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</si>
  <si>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</si>
  <si>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</si>
  <si>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</si>
  <si>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</si>
  <si>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</si>
  <si>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</si>
  <si>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</si>
  <si>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</si>
  <si>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</si>
  <si>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</si>
  <si>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</si>
  <si>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</si>
  <si>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</si>
  <si>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</si>
  <si>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</si>
  <si>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</si>
  <si>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</si>
  <si>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</si>
  <si>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</si>
  <si>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</si>
  <si>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</si>
  <si>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</si>
  <si>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</si>
  <si>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</si>
  <si>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</si>
  <si>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</si>
  <si>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CONSULTATION FEES</t>
  </si>
  <si>
    <t>EXHIBITION FEES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</si>
  <si>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</si>
  <si>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</si>
  <si>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</si>
  <si>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</si>
  <si>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</si>
  <si>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</si>
  <si>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</si>
  <si>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</si>
  <si>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</si>
  <si>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</si>
  <si>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</si>
  <si>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</si>
  <si>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</si>
  <si>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</si>
  <si>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</si>
  <si>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</si>
  <si>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</si>
  <si>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</si>
  <si>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</si>
  <si>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</si>
  <si>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</si>
  <si>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</si>
  <si>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</si>
  <si>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</si>
  <si>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</si>
  <si>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</si>
  <si>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</si>
  <si>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</si>
  <si>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</si>
  <si>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</si>
  <si>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</si>
  <si>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</si>
  <si>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OTHER INCOME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</si>
  <si>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</si>
  <si>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</si>
  <si>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</si>
  <si>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</si>
  <si>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</si>
  <si>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</si>
  <si>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</si>
  <si>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</si>
  <si>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</si>
  <si>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</si>
  <si>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</si>
  <si>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</si>
  <si>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</si>
  <si>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</si>
  <si>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</si>
  <si>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</si>
  <si>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</si>
  <si>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</si>
  <si>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</si>
  <si>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</si>
  <si>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</si>
  <si>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</si>
  <si>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</si>
  <si>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</si>
  <si>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</si>
  <si>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</si>
  <si>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</si>
  <si>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</si>
  <si>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</si>
  <si>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</si>
  <si>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</si>
  <si>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</si>
  <si>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</si>
  <si>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</si>
  <si>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</si>
  <si>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</si>
  <si>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</si>
  <si>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ART INSTALL/FABRICATION</t>
  </si>
  <si>
    <t>PRINTING AND TYPOGRAPHY</t>
  </si>
  <si>
    <t>OFF-SITE SHIPPING AND S</t>
  </si>
  <si>
    <t>OPENING RECEIPTIONS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</si>
  <si>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</si>
  <si>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</si>
  <si>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</si>
  <si>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</si>
  <si>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</si>
  <si>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</si>
  <si>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</si>
  <si>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</si>
  <si>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</si>
  <si>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</si>
  <si>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</si>
  <si>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</si>
  <si>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</si>
  <si>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</si>
  <si>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</si>
  <si>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</si>
  <si>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</si>
  <si>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</si>
  <si>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</si>
  <si>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</si>
  <si>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</si>
  <si>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</si>
  <si>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</si>
  <si>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</si>
  <si>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</si>
  <si>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</si>
  <si>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</si>
  <si>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</si>
  <si>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</si>
  <si>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</si>
  <si>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</si>
  <si>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</si>
  <si>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</si>
  <si>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</si>
  <si>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</si>
  <si>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</si>
  <si>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</si>
  <si>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</si>
  <si>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</si>
  <si>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</si>
  <si>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</si>
  <si>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</si>
  <si>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</si>
  <si>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</si>
  <si>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</si>
  <si>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</si>
  <si>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</si>
  <si>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</si>
  <si>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</si>
  <si>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</si>
  <si>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</si>
  <si>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</si>
  <si>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</si>
  <si>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</si>
  <si>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</si>
  <si>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</si>
  <si>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</si>
  <si>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</si>
  <si>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</si>
  <si>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</si>
  <si>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</si>
  <si>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</si>
  <si>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</si>
  <si>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</si>
  <si>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</si>
  <si>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</si>
  <si>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</si>
  <si>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</si>
  <si>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</si>
  <si>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</si>
  <si>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</si>
  <si>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</si>
  <si>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</si>
  <si>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</si>
  <si>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</si>
  <si>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</si>
  <si>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</si>
  <si>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</si>
  <si>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</si>
  <si>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</si>
  <si>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</si>
  <si>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</si>
  <si>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</si>
  <si>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</si>
  <si>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</si>
  <si>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</si>
  <si>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</si>
  <si>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</si>
  <si>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</si>
  <si>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</si>
  <si>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</si>
  <si>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</si>
  <si>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</si>
  <si>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</si>
  <si>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</si>
  <si>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</si>
  <si>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</si>
  <si>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</si>
  <si>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</si>
  <si>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</si>
  <si>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 xml:space="preserve"> EXHIBITION FEES</t>
  </si>
  <si>
    <r>
      <rPr>
        <rFont val="Roboto"/>
        <color rgb="FF000000"/>
        <sz val="10.0"/>
      </rPr>
      <t xml:space="preserve">Gross amount from sales of </t>
    </r>
    <r>
      <rPr>
        <rFont val="Roboto"/>
        <color rgb="FF000000"/>
        <sz val="10.0"/>
      </rPr>
      <t>assets other than inventory</t>
    </r>
  </si>
  <si>
    <t>OPENING RECEPTIONS</t>
  </si>
  <si>
    <t>PHOTOGRAPHY,VIDEO AND A</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</si>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</sst>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PUBLIC ART FUND</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183</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184</v>
      </c>
      <c r="C3" s="145" t="s">
        <v>185</v>
      </c>
      <c r="D3" s="146">
        <f>'Expenses 2022'!C40</f>
        <v>5360791</v>
      </c>
      <c r="E3" s="147"/>
      <c r="F3" s="43"/>
      <c r="G3" s="43"/>
      <c r="H3" s="43"/>
      <c r="I3" s="43"/>
      <c r="J3" s="43"/>
      <c r="K3" s="43"/>
      <c r="L3" s="43"/>
      <c r="M3" s="43"/>
      <c r="N3" s="43"/>
      <c r="O3" s="43"/>
      <c r="P3" s="43"/>
      <c r="Q3" s="43"/>
      <c r="R3" s="43"/>
      <c r="S3" s="43"/>
      <c r="T3" s="43"/>
      <c r="U3" s="43"/>
      <c r="V3" s="43"/>
      <c r="W3" s="43"/>
      <c r="X3" s="43"/>
      <c r="Y3" s="43"/>
    </row>
    <row r="4">
      <c r="A4" s="139"/>
      <c r="B4" s="49"/>
      <c r="C4" s="145" t="s">
        <v>186</v>
      </c>
      <c r="D4" s="146">
        <f>'Expenses 2022'!C31</f>
        <v>12225</v>
      </c>
      <c r="E4" s="147"/>
      <c r="F4" s="43"/>
      <c r="G4" s="43"/>
      <c r="H4" s="43"/>
      <c r="I4" s="43"/>
      <c r="J4" s="43"/>
      <c r="K4" s="43"/>
      <c r="L4" s="43"/>
      <c r="M4" s="43"/>
      <c r="N4" s="43"/>
      <c r="O4" s="43"/>
      <c r="P4" s="43"/>
      <c r="Q4" s="43"/>
      <c r="R4" s="43"/>
      <c r="S4" s="43"/>
      <c r="T4" s="43"/>
      <c r="U4" s="43"/>
      <c r="V4" s="43"/>
      <c r="W4" s="43"/>
      <c r="X4" s="43"/>
      <c r="Y4" s="43"/>
    </row>
    <row r="5">
      <c r="A5" s="139"/>
      <c r="B5" s="49"/>
      <c r="C5" s="145" t="s">
        <v>187</v>
      </c>
      <c r="D5" s="146">
        <f>D3-D4</f>
        <v>5348566</v>
      </c>
      <c r="E5" s="147"/>
      <c r="F5" s="43"/>
      <c r="G5" s="43"/>
      <c r="H5" s="43"/>
      <c r="I5" s="43"/>
      <c r="J5" s="43"/>
      <c r="K5" s="43"/>
      <c r="L5" s="43"/>
      <c r="M5" s="43"/>
      <c r="N5" s="43"/>
      <c r="O5" s="43"/>
      <c r="P5" s="43"/>
      <c r="Q5" s="43"/>
      <c r="R5" s="43"/>
      <c r="S5" s="43"/>
      <c r="T5" s="43"/>
      <c r="U5" s="43"/>
      <c r="V5" s="43"/>
      <c r="W5" s="43"/>
      <c r="X5" s="43"/>
      <c r="Y5" s="43"/>
    </row>
    <row r="6">
      <c r="A6" s="139"/>
      <c r="B6" s="49"/>
      <c r="C6" s="145" t="s">
        <v>188</v>
      </c>
      <c r="D6" s="146">
        <f>D5/12</f>
        <v>445713.8333</v>
      </c>
      <c r="E6" s="147"/>
      <c r="F6" s="43"/>
      <c r="G6" s="43"/>
      <c r="H6" s="43"/>
      <c r="I6" s="43"/>
      <c r="J6" s="43"/>
      <c r="K6" s="43"/>
      <c r="L6" s="43"/>
      <c r="M6" s="43"/>
      <c r="N6" s="43"/>
      <c r="O6" s="43"/>
      <c r="P6" s="43"/>
      <c r="Q6" s="43"/>
      <c r="R6" s="43"/>
      <c r="S6" s="43"/>
      <c r="T6" s="43"/>
      <c r="U6" s="43"/>
      <c r="V6" s="43"/>
      <c r="W6" s="43"/>
      <c r="X6" s="43"/>
      <c r="Y6" s="43"/>
    </row>
    <row r="7">
      <c r="A7" s="139"/>
      <c r="B7" s="49"/>
      <c r="C7" s="145" t="s">
        <v>189</v>
      </c>
      <c r="D7" s="75">
        <f>'Balance Sheet 2022'!E2+'Balance Sheet 2022'!E3</f>
        <v>2407123</v>
      </c>
      <c r="E7" s="147"/>
      <c r="F7" s="43"/>
      <c r="G7" s="43"/>
      <c r="H7" s="43"/>
      <c r="I7" s="43"/>
      <c r="J7" s="43"/>
      <c r="K7" s="43"/>
      <c r="L7" s="43"/>
      <c r="M7" s="43"/>
      <c r="N7" s="43"/>
      <c r="O7" s="43"/>
      <c r="P7" s="43"/>
      <c r="Q7" s="43"/>
      <c r="R7" s="43"/>
      <c r="S7" s="43"/>
      <c r="T7" s="43"/>
      <c r="U7" s="43"/>
      <c r="V7" s="43"/>
      <c r="W7" s="43"/>
      <c r="X7" s="43"/>
      <c r="Y7" s="43"/>
    </row>
    <row r="8">
      <c r="A8" s="139"/>
      <c r="B8" s="49"/>
      <c r="C8" s="148" t="s">
        <v>183</v>
      </c>
      <c r="D8" s="149">
        <f>D7/D6</f>
        <v>5.400601956</v>
      </c>
      <c r="E8" s="150" t="s">
        <v>190</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191</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192</v>
      </c>
      <c r="C11" s="145" t="s">
        <v>193</v>
      </c>
      <c r="D11" s="75">
        <f>'Balance Sheet 2022'!E30</f>
        <v>4683098</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194</v>
      </c>
      <c r="D12" s="75">
        <f>'Expenses 2022'!C40</f>
        <v>5360791</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195</v>
      </c>
      <c r="D13" s="146">
        <f>D12/12</f>
        <v>446732.5833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191</v>
      </c>
      <c r="D14" s="149">
        <f>D11/D13</f>
        <v>10.48300074</v>
      </c>
      <c r="E14" s="150" t="s">
        <v>190</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196</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197</v>
      </c>
      <c r="C17" s="145" t="s">
        <v>198</v>
      </c>
      <c r="D17" s="75">
        <f>sum('Balance Sheet 2022'!E13:E15)</f>
        <v>3598318</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194</v>
      </c>
      <c r="D18" s="75">
        <f>'Expenses 2022'!C40</f>
        <v>5360791</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195</v>
      </c>
      <c r="D19" s="146">
        <f>D18/12</f>
        <v>446732.5833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199</v>
      </c>
      <c r="D20" s="149">
        <f>D17/D19</f>
        <v>8.054747145</v>
      </c>
      <c r="E20" s="150" t="s">
        <v>190</v>
      </c>
      <c r="F20" s="43"/>
      <c r="G20" s="43"/>
      <c r="H20" s="43"/>
      <c r="I20" s="43"/>
      <c r="J20" s="43"/>
      <c r="K20" s="43"/>
      <c r="L20" s="43"/>
      <c r="M20" s="43"/>
      <c r="N20" s="43"/>
      <c r="O20" s="43"/>
      <c r="P20" s="43"/>
      <c r="Q20" s="43"/>
      <c r="R20" s="43"/>
      <c r="S20" s="43"/>
      <c r="T20" s="43"/>
      <c r="U20" s="43"/>
      <c r="V20" s="43"/>
      <c r="W20" s="43"/>
      <c r="X20" s="43"/>
      <c r="Y20" s="43"/>
    </row>
    <row r="21">
      <c r="A21" s="139"/>
      <c r="B21" s="49"/>
      <c r="C21" s="154" t="s">
        <v>200</v>
      </c>
      <c r="D21" s="155">
        <f>D20+D8</f>
        <v>13.4553491</v>
      </c>
      <c r="E21" s="156" t="s">
        <v>190</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201</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202</v>
      </c>
      <c r="C24" s="160"/>
      <c r="D24" s="161">
        <f>max('Revenues 2022'!E2:E7,'Revenues 2022'!F10:F15)</f>
        <v>2297961</v>
      </c>
      <c r="E24" s="162" t="s">
        <v>203</v>
      </c>
      <c r="F24" s="43"/>
      <c r="G24" s="43"/>
      <c r="H24" s="43"/>
      <c r="I24" s="43"/>
      <c r="J24" s="43"/>
      <c r="K24" s="43"/>
      <c r="L24" s="43"/>
      <c r="M24" s="43"/>
      <c r="N24" s="43"/>
      <c r="O24" s="43"/>
      <c r="P24" s="43"/>
      <c r="Q24" s="43"/>
      <c r="R24" s="43"/>
      <c r="S24" s="43"/>
      <c r="T24" s="43"/>
      <c r="U24" s="43"/>
      <c r="V24" s="43"/>
      <c r="W24" s="43"/>
      <c r="X24" s="43"/>
      <c r="Y24" s="43"/>
    </row>
    <row r="25">
      <c r="A25" s="139"/>
      <c r="B25" s="49"/>
      <c r="C25" s="145" t="s">
        <v>204</v>
      </c>
      <c r="D25" s="146">
        <f>'Revenues 2022'!F44</f>
        <v>4219910</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201</v>
      </c>
      <c r="D26" s="163">
        <f>D24/D25</f>
        <v>0.544552135</v>
      </c>
      <c r="E26" s="150" t="s">
        <v>205</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206</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207</v>
      </c>
      <c r="C29" s="145" t="s">
        <v>208</v>
      </c>
      <c r="D29" s="75">
        <f>SUM('Expenses 2022'!C7:C9)</f>
        <v>2336219</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209</v>
      </c>
      <c r="D30" s="75">
        <f>SUM('Expenses 2022'!C10:C12)</f>
        <v>365462</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210</v>
      </c>
      <c r="D31" s="75">
        <f>sum(D29:D30)</f>
        <v>2701681</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185</v>
      </c>
      <c r="D32" s="75">
        <f>'Expenses 2022'!C40</f>
        <v>5360791</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211</v>
      </c>
      <c r="D33" s="163">
        <f>D31/D32</f>
        <v>0.5039705894</v>
      </c>
      <c r="E33" s="150" t="s">
        <v>212</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213</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214</v>
      </c>
      <c r="C36" s="145" t="s">
        <v>215</v>
      </c>
      <c r="D36" s="75">
        <f>SUM('Expenses 2022'!C10:C11)</f>
        <v>189327</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208</v>
      </c>
      <c r="D37" s="75">
        <f>SUM('Expenses 2022'!C7:C9)</f>
        <v>2336219</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213</v>
      </c>
      <c r="D38" s="163">
        <f>D36/D37</f>
        <v>0.08103991963</v>
      </c>
      <c r="E38" s="150" t="s">
        <v>216</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217</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218</v>
      </c>
      <c r="C41" s="148" t="s">
        <v>244</v>
      </c>
      <c r="D41" s="75">
        <f>'Expenses 2022'!D40</f>
        <v>2892230</v>
      </c>
      <c r="E41" s="165">
        <f t="shared" ref="E41:E44" si="1">D41/$D$44</f>
        <v>0.5395155305</v>
      </c>
      <c r="F41" s="43"/>
      <c r="G41" s="43"/>
      <c r="H41" s="43"/>
      <c r="I41" s="43"/>
      <c r="J41" s="43"/>
      <c r="K41" s="43"/>
      <c r="L41" s="43"/>
      <c r="M41" s="43"/>
      <c r="N41" s="43"/>
      <c r="O41" s="43"/>
      <c r="P41" s="43"/>
      <c r="Q41" s="43"/>
      <c r="R41" s="43"/>
      <c r="S41" s="43"/>
      <c r="T41" s="43"/>
      <c r="U41" s="43"/>
      <c r="V41" s="43"/>
      <c r="W41" s="43"/>
      <c r="X41" s="43"/>
      <c r="Y41" s="43"/>
    </row>
    <row r="42">
      <c r="A42" s="139"/>
      <c r="B42" s="49"/>
      <c r="C42" s="148" t="s">
        <v>220</v>
      </c>
      <c r="D42" s="146">
        <f>'Expenses 2022'!E40</f>
        <v>1533395</v>
      </c>
      <c r="E42" s="165">
        <f t="shared" si="1"/>
        <v>0.2860389446</v>
      </c>
      <c r="F42" s="43"/>
      <c r="G42" s="43"/>
      <c r="H42" s="43"/>
      <c r="I42" s="43"/>
      <c r="J42" s="43"/>
      <c r="K42" s="43"/>
      <c r="L42" s="43"/>
      <c r="M42" s="43"/>
      <c r="N42" s="43"/>
      <c r="O42" s="43"/>
      <c r="P42" s="43"/>
      <c r="Q42" s="43"/>
      <c r="R42" s="43"/>
      <c r="S42" s="43"/>
      <c r="T42" s="43"/>
      <c r="U42" s="43"/>
      <c r="V42" s="43"/>
      <c r="W42" s="43"/>
      <c r="X42" s="43"/>
      <c r="Y42" s="43"/>
    </row>
    <row r="43">
      <c r="A43" s="139"/>
      <c r="B43" s="49"/>
      <c r="C43" s="148" t="s">
        <v>221</v>
      </c>
      <c r="D43" s="146">
        <f>'Expenses 2022'!F40</f>
        <v>935166</v>
      </c>
      <c r="E43" s="165">
        <f t="shared" si="1"/>
        <v>0.1744455249</v>
      </c>
      <c r="F43" s="43"/>
      <c r="G43" s="43"/>
      <c r="H43" s="43"/>
      <c r="I43" s="43"/>
      <c r="J43" s="43"/>
      <c r="K43" s="43"/>
      <c r="L43" s="43"/>
      <c r="M43" s="43"/>
      <c r="N43" s="43"/>
      <c r="O43" s="43"/>
      <c r="P43" s="43"/>
      <c r="Q43" s="43"/>
      <c r="R43" s="43"/>
      <c r="S43" s="43"/>
      <c r="T43" s="43"/>
      <c r="U43" s="43"/>
      <c r="V43" s="43"/>
      <c r="W43" s="43"/>
      <c r="X43" s="43"/>
      <c r="Y43" s="43"/>
    </row>
    <row r="44">
      <c r="A44" s="139"/>
      <c r="B44" s="49"/>
      <c r="C44" s="145" t="s">
        <v>185</v>
      </c>
      <c r="D44" s="146">
        <f>sum(D41:D43)</f>
        <v>5360791</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222</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223</v>
      </c>
      <c r="C47" s="145" t="s">
        <v>224</v>
      </c>
      <c r="D47" s="146">
        <f>'Revenues 2022'!F9</f>
        <v>3496131</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225</v>
      </c>
      <c r="D48" s="146">
        <f>'Expenses 2022'!F40</f>
        <v>935166</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226</v>
      </c>
      <c r="D49" s="166">
        <f>D47/D48</f>
        <v>3.738513804</v>
      </c>
      <c r="E49" s="150" t="s">
        <v>227</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228</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229</v>
      </c>
      <c r="C52" s="145" t="s">
        <v>230</v>
      </c>
      <c r="D52" s="146">
        <f>sum('Balance Sheet 2022'!E2:E10)</f>
        <v>3463454</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231</v>
      </c>
      <c r="D53" s="146">
        <f>sum('Balance Sheet 2022'!E19:E22)</f>
        <v>170201</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232</v>
      </c>
      <c r="D54" s="168">
        <f>D52/D53</f>
        <v>20.34919889</v>
      </c>
      <c r="E54" s="150" t="s">
        <v>233</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234</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235</v>
      </c>
      <c r="C57" s="145" t="s">
        <v>236</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237</v>
      </c>
      <c r="D58" s="146">
        <f>'Balance Sheet 2022'!E18</f>
        <v>8654486</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238</v>
      </c>
      <c r="D59" s="169">
        <f>D57/D58</f>
        <v>0</v>
      </c>
      <c r="E59" s="150" t="s">
        <v>239</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PUBLIC ART FUND</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864630.0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192707.0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4687106.0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5744443</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974831.0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974831</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181189.0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245</v>
      </c>
      <c r="D26" s="50">
        <v>826661.0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843388.0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-16727</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-16727</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260901.0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260901.0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28889.0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20173.0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8716</v>
      </c>
      <c r="G38" s="43"/>
      <c r="H38" s="43"/>
      <c r="I38" s="43"/>
      <c r="J38" s="43"/>
      <c r="K38" s="43"/>
      <c r="L38" s="43"/>
      <c r="M38" s="43"/>
      <c r="N38" s="43"/>
      <c r="O38" s="43"/>
      <c r="P38" s="43"/>
      <c r="Q38" s="43"/>
      <c r="R38" s="43"/>
      <c r="S38" s="43"/>
      <c r="T38" s="43"/>
      <c r="U38" s="43"/>
      <c r="V38" s="43"/>
      <c r="W38" s="43"/>
      <c r="X38" s="43"/>
      <c r="Y38" s="43"/>
      <c r="Z38" s="43"/>
    </row>
    <row r="39">
      <c r="A39" s="49"/>
      <c r="B39" s="45" t="s">
        <v>97</v>
      </c>
      <c r="C39" s="60" t="s">
        <v>98</v>
      </c>
      <c r="D39" s="74"/>
      <c r="E39" s="48">
        <v>2617.0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2617</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6895069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PUBLIC ART FUND</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769636</v>
      </c>
      <c r="D7" s="99">
        <v>261284.0</v>
      </c>
      <c r="E7" s="99">
        <v>310273.0</v>
      </c>
      <c r="F7" s="99">
        <v>198079.0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1954541</v>
      </c>
      <c r="D9" s="99">
        <v>1117228.0</v>
      </c>
      <c r="E9" s="99">
        <v>369611.0</v>
      </c>
      <c r="F9" s="99">
        <v>467702.0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271748</v>
      </c>
      <c r="D11" s="99">
        <v>145212.0</v>
      </c>
      <c r="E11" s="99">
        <v>61916.0</v>
      </c>
      <c r="F11" s="99">
        <v>64620.0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211927</v>
      </c>
      <c r="D12" s="99">
        <v>107786.0</v>
      </c>
      <c r="E12" s="99">
        <v>52474.0</v>
      </c>
      <c r="F12" s="99">
        <v>51667.0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11570</v>
      </c>
      <c r="D15" s="99">
        <v>0.0</v>
      </c>
      <c r="E15" s="99">
        <v>11570.0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35267</v>
      </c>
      <c r="D16" s="99">
        <v>0.0</v>
      </c>
      <c r="E16" s="99">
        <v>35267.0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30759</v>
      </c>
      <c r="D19" s="99">
        <v>0.0</v>
      </c>
      <c r="E19" s="99">
        <v>30759.0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602078</v>
      </c>
      <c r="D20" s="99">
        <v>479228.0</v>
      </c>
      <c r="E20" s="99">
        <v>109100.0</v>
      </c>
      <c r="F20" s="99">
        <v>13750.0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60519</v>
      </c>
      <c r="D21" s="99">
        <v>56400.0</v>
      </c>
      <c r="E21" s="99">
        <v>4119.0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76034</v>
      </c>
      <c r="D22" s="99">
        <v>23705.0</v>
      </c>
      <c r="E22" s="99">
        <v>32148.0</v>
      </c>
      <c r="F22" s="99">
        <v>20181.0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176017</v>
      </c>
      <c r="D25" s="99">
        <v>89522.0</v>
      </c>
      <c r="E25" s="99">
        <v>43583.0</v>
      </c>
      <c r="F25" s="99">
        <v>42912.0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67758</v>
      </c>
      <c r="D26" s="99">
        <v>20736.0</v>
      </c>
      <c r="E26" s="99">
        <v>42968.0</v>
      </c>
      <c r="F26" s="99">
        <v>4054.0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10192</v>
      </c>
      <c r="D31" s="99">
        <v>5184.0</v>
      </c>
      <c r="E31" s="99">
        <v>2523.0</v>
      </c>
      <c r="F31" s="99">
        <v>2485.0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41207</v>
      </c>
      <c r="D32" s="99">
        <v>20958.0</v>
      </c>
      <c r="E32" s="99">
        <v>10203.0</v>
      </c>
      <c r="F32" s="99">
        <v>10046.0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60" t="s">
        <v>136</v>
      </c>
      <c r="C34" s="98">
        <f t="shared" si="1"/>
        <v>674852</v>
      </c>
      <c r="D34" s="99">
        <v>656875.0</v>
      </c>
      <c r="E34" s="99">
        <v>17902.0</v>
      </c>
      <c r="F34" s="99">
        <v>75.0</v>
      </c>
      <c r="G34" s="43"/>
      <c r="H34" s="43"/>
      <c r="I34" s="43"/>
      <c r="J34" s="43"/>
      <c r="K34" s="43"/>
      <c r="L34" s="43"/>
      <c r="M34" s="43"/>
      <c r="N34" s="43"/>
      <c r="O34" s="43"/>
      <c r="P34" s="43"/>
      <c r="Q34" s="43"/>
      <c r="R34" s="43"/>
      <c r="S34" s="43"/>
      <c r="T34" s="43"/>
      <c r="U34" s="43"/>
      <c r="V34" s="43"/>
      <c r="W34" s="43"/>
      <c r="X34" s="43"/>
      <c r="Y34" s="43"/>
      <c r="Z34" s="43"/>
    </row>
    <row r="35">
      <c r="A35" s="45" t="s">
        <v>48</v>
      </c>
      <c r="B35" s="60" t="s">
        <v>137</v>
      </c>
      <c r="C35" s="98">
        <f t="shared" si="1"/>
        <v>143310</v>
      </c>
      <c r="D35" s="99">
        <v>128417.0</v>
      </c>
      <c r="E35" s="99">
        <v>12834.0</v>
      </c>
      <c r="F35" s="99">
        <v>2059.0</v>
      </c>
      <c r="G35" s="43"/>
      <c r="H35" s="43"/>
      <c r="I35" s="43"/>
      <c r="J35" s="43"/>
      <c r="K35" s="43"/>
      <c r="L35" s="43"/>
      <c r="M35" s="43"/>
      <c r="N35" s="43"/>
      <c r="O35" s="43"/>
      <c r="P35" s="43"/>
      <c r="Q35" s="43"/>
      <c r="R35" s="43"/>
      <c r="S35" s="43"/>
      <c r="T35" s="43"/>
      <c r="U35" s="43"/>
      <c r="V35" s="43"/>
      <c r="W35" s="43"/>
      <c r="X35" s="43"/>
      <c r="Y35" s="43"/>
      <c r="Z35" s="43"/>
    </row>
    <row r="36">
      <c r="A36" s="45" t="s">
        <v>50</v>
      </c>
      <c r="B36" s="60" t="s">
        <v>138</v>
      </c>
      <c r="C36" s="98">
        <f t="shared" si="1"/>
        <v>130834</v>
      </c>
      <c r="D36" s="99">
        <v>117883.0</v>
      </c>
      <c r="E36" s="99">
        <v>12951.0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243</v>
      </c>
      <c r="C37" s="98">
        <f t="shared" si="1"/>
        <v>101385</v>
      </c>
      <c r="D37" s="99">
        <v>94035.0</v>
      </c>
      <c r="E37" s="99">
        <v>0.0</v>
      </c>
      <c r="F37" s="99">
        <v>7350.0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187502</v>
      </c>
      <c r="D38" s="99">
        <v>112558.0</v>
      </c>
      <c r="E38" s="99">
        <v>43362.0</v>
      </c>
      <c r="F38" s="99">
        <v>31582.0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4">
        <f t="shared" ref="C40:F40" si="2">sum(C3:C39)</f>
        <v>5557136</v>
      </c>
      <c r="D40" s="104">
        <f t="shared" si="2"/>
        <v>3437011</v>
      </c>
      <c r="E40" s="104">
        <f t="shared" si="2"/>
        <v>1203563</v>
      </c>
      <c r="F40" s="104">
        <f t="shared" si="2"/>
        <v>916562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PUBLIC ART FUND</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142</v>
      </c>
      <c r="B2" s="45">
        <v>1.0</v>
      </c>
      <c r="C2" s="46" t="s">
        <v>143</v>
      </c>
      <c r="D2" s="111"/>
      <c r="E2" s="112">
        <v>1500304.0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3"/>
      <c r="E3" s="112">
        <v>510.0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1"/>
      <c r="E4" s="112">
        <v>1491943.0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3"/>
      <c r="E5" s="112">
        <v>9434.0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1"/>
      <c r="E10" s="112">
        <v>189698.0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2">
        <v>939839.0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2">
        <v>749030.0</v>
      </c>
      <c r="E12" s="109">
        <f>D11-D12</f>
        <v>190809</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3"/>
      <c r="E13" s="112">
        <v>5440534.0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3"/>
      <c r="E17" s="112">
        <v>1420434.0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4"/>
      <c r="E18" s="115">
        <f>sum(E2:E17)</f>
        <v>10243666</v>
      </c>
      <c r="F18" s="43"/>
      <c r="G18" s="43"/>
      <c r="H18" s="43"/>
      <c r="I18" s="43"/>
      <c r="J18" s="43"/>
      <c r="K18" s="43"/>
      <c r="L18" s="43"/>
      <c r="M18" s="43"/>
      <c r="N18" s="43"/>
      <c r="O18" s="43"/>
      <c r="P18" s="43"/>
      <c r="Q18" s="43"/>
      <c r="R18" s="43"/>
      <c r="S18" s="43"/>
      <c r="T18" s="43"/>
      <c r="U18" s="43"/>
      <c r="V18" s="43"/>
      <c r="W18" s="43"/>
      <c r="X18" s="43"/>
      <c r="Y18" s="43"/>
      <c r="Z18" s="43"/>
    </row>
    <row r="19">
      <c r="A19" s="44" t="s">
        <v>162</v>
      </c>
      <c r="B19" s="116">
        <v>17.0</v>
      </c>
      <c r="C19" s="117" t="s">
        <v>163</v>
      </c>
      <c r="D19" s="118"/>
      <c r="E19" s="112">
        <v>113075.0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164</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165</v>
      </c>
      <c r="D21" s="118"/>
      <c r="E21" s="112">
        <v>1250.0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166</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167</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168</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169</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170</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171</v>
      </c>
      <c r="D27" s="118"/>
      <c r="E27" s="119">
        <v>1357868.0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172</v>
      </c>
      <c r="D28" s="126"/>
      <c r="E28" s="127">
        <f>sum(E19:E27)</f>
        <v>1472193</v>
      </c>
      <c r="F28" s="43"/>
      <c r="G28" s="43"/>
      <c r="H28" s="43"/>
      <c r="I28" s="43"/>
      <c r="J28" s="43"/>
      <c r="K28" s="43"/>
      <c r="L28" s="43"/>
      <c r="M28" s="43"/>
      <c r="N28" s="43"/>
      <c r="O28" s="43"/>
      <c r="P28" s="43"/>
      <c r="Q28" s="43"/>
      <c r="R28" s="43"/>
      <c r="S28" s="43"/>
      <c r="T28" s="43"/>
      <c r="U28" s="43"/>
      <c r="V28" s="43"/>
      <c r="W28" s="43"/>
      <c r="X28" s="43"/>
      <c r="Y28" s="43"/>
      <c r="Z28" s="43"/>
    </row>
    <row r="29">
      <c r="A29" s="65" t="s">
        <v>173</v>
      </c>
      <c r="B29" s="128"/>
      <c r="C29" s="129" t="s">
        <v>174</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175</v>
      </c>
      <c r="D30" s="118"/>
      <c r="E30" s="112">
        <v>4773687.0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176</v>
      </c>
      <c r="D31" s="118"/>
      <c r="E31" s="112">
        <v>3997786.0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177</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178</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179</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180</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181</v>
      </c>
      <c r="D36" s="132"/>
      <c r="E36" s="127">
        <f>sum(E30:E35)</f>
        <v>8771473</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182</v>
      </c>
      <c r="D37" s="136"/>
      <c r="E37" s="137">
        <f>E36+E28</f>
        <v>10243666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PUBLIC ART FUND</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183</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184</v>
      </c>
      <c r="C3" s="145" t="s">
        <v>185</v>
      </c>
      <c r="D3" s="146">
        <f>'Expenses 2023'!C40</f>
        <v>5557136</v>
      </c>
      <c r="E3" s="147"/>
      <c r="F3" s="43"/>
      <c r="G3" s="43"/>
      <c r="H3" s="43"/>
      <c r="I3" s="43"/>
      <c r="J3" s="43"/>
      <c r="K3" s="43"/>
      <c r="L3" s="43"/>
      <c r="M3" s="43"/>
      <c r="N3" s="43"/>
      <c r="O3" s="43"/>
      <c r="P3" s="43"/>
      <c r="Q3" s="43"/>
      <c r="R3" s="43"/>
      <c r="S3" s="43"/>
      <c r="T3" s="43"/>
      <c r="U3" s="43"/>
      <c r="V3" s="43"/>
      <c r="W3" s="43"/>
      <c r="X3" s="43"/>
      <c r="Y3" s="43"/>
    </row>
    <row r="4">
      <c r="A4" s="139"/>
      <c r="B4" s="49"/>
      <c r="C4" s="145" t="s">
        <v>186</v>
      </c>
      <c r="D4" s="146">
        <f>'Expenses 2023'!C31</f>
        <v>10192</v>
      </c>
      <c r="E4" s="147"/>
      <c r="F4" s="43"/>
      <c r="G4" s="43"/>
      <c r="H4" s="43"/>
      <c r="I4" s="43"/>
      <c r="J4" s="43"/>
      <c r="K4" s="43"/>
      <c r="L4" s="43"/>
      <c r="M4" s="43"/>
      <c r="N4" s="43"/>
      <c r="O4" s="43"/>
      <c r="P4" s="43"/>
      <c r="Q4" s="43"/>
      <c r="R4" s="43"/>
      <c r="S4" s="43"/>
      <c r="T4" s="43"/>
      <c r="U4" s="43"/>
      <c r="V4" s="43"/>
      <c r="W4" s="43"/>
      <c r="X4" s="43"/>
      <c r="Y4" s="43"/>
    </row>
    <row r="5">
      <c r="A5" s="139"/>
      <c r="B5" s="49"/>
      <c r="C5" s="145" t="s">
        <v>187</v>
      </c>
      <c r="D5" s="146">
        <f>D3-D4</f>
        <v>5546944</v>
      </c>
      <c r="E5" s="147"/>
      <c r="F5" s="43"/>
      <c r="G5" s="43"/>
      <c r="H5" s="43"/>
      <c r="I5" s="43"/>
      <c r="J5" s="43"/>
      <c r="K5" s="43"/>
      <c r="L5" s="43"/>
      <c r="M5" s="43"/>
      <c r="N5" s="43"/>
      <c r="O5" s="43"/>
      <c r="P5" s="43"/>
      <c r="Q5" s="43"/>
      <c r="R5" s="43"/>
      <c r="S5" s="43"/>
      <c r="T5" s="43"/>
      <c r="U5" s="43"/>
      <c r="V5" s="43"/>
      <c r="W5" s="43"/>
      <c r="X5" s="43"/>
      <c r="Y5" s="43"/>
    </row>
    <row r="6">
      <c r="A6" s="139"/>
      <c r="B6" s="49"/>
      <c r="C6" s="145" t="s">
        <v>188</v>
      </c>
      <c r="D6" s="146">
        <f>D5/12</f>
        <v>462245.3333</v>
      </c>
      <c r="E6" s="147"/>
      <c r="F6" s="43"/>
      <c r="G6" s="43"/>
      <c r="H6" s="43"/>
      <c r="I6" s="43"/>
      <c r="J6" s="43"/>
      <c r="K6" s="43"/>
      <c r="L6" s="43"/>
      <c r="M6" s="43"/>
      <c r="N6" s="43"/>
      <c r="O6" s="43"/>
      <c r="P6" s="43"/>
      <c r="Q6" s="43"/>
      <c r="R6" s="43"/>
      <c r="S6" s="43"/>
      <c r="T6" s="43"/>
      <c r="U6" s="43"/>
      <c r="V6" s="43"/>
      <c r="W6" s="43"/>
      <c r="X6" s="43"/>
      <c r="Y6" s="43"/>
    </row>
    <row r="7">
      <c r="A7" s="139"/>
      <c r="B7" s="49"/>
      <c r="C7" s="145" t="s">
        <v>189</v>
      </c>
      <c r="D7" s="75">
        <f>'Balance Sheet 2023'!E2+'Balance Sheet 2023'!E3</f>
        <v>1500814</v>
      </c>
      <c r="E7" s="147"/>
      <c r="F7" s="43"/>
      <c r="G7" s="43"/>
      <c r="H7" s="43"/>
      <c r="I7" s="43"/>
      <c r="J7" s="43"/>
      <c r="K7" s="43"/>
      <c r="L7" s="43"/>
      <c r="M7" s="43"/>
      <c r="N7" s="43"/>
      <c r="O7" s="43"/>
      <c r="P7" s="43"/>
      <c r="Q7" s="43"/>
      <c r="R7" s="43"/>
      <c r="S7" s="43"/>
      <c r="T7" s="43"/>
      <c r="U7" s="43"/>
      <c r="V7" s="43"/>
      <c r="W7" s="43"/>
      <c r="X7" s="43"/>
      <c r="Y7" s="43"/>
    </row>
    <row r="8">
      <c r="A8" s="139"/>
      <c r="B8" s="49"/>
      <c r="C8" s="148" t="s">
        <v>183</v>
      </c>
      <c r="D8" s="149">
        <f>D7/D6</f>
        <v>3.246791026</v>
      </c>
      <c r="E8" s="150" t="s">
        <v>190</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191</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192</v>
      </c>
      <c r="C11" s="145" t="s">
        <v>193</v>
      </c>
      <c r="D11" s="75">
        <f>'Balance Sheet 2023'!E30</f>
        <v>4773687</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194</v>
      </c>
      <c r="D12" s="75">
        <f>'Expenses 2023'!C40</f>
        <v>5557136</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195</v>
      </c>
      <c r="D13" s="146">
        <f>D12/12</f>
        <v>463094.6667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191</v>
      </c>
      <c r="D14" s="149">
        <f>D11/D13</f>
        <v>10.30823143</v>
      </c>
      <c r="E14" s="150" t="s">
        <v>190</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196</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197</v>
      </c>
      <c r="C17" s="145" t="s">
        <v>198</v>
      </c>
      <c r="D17" s="75">
        <f>sum('Balance Sheet 2023'!E13:E15)</f>
        <v>5440534</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194</v>
      </c>
      <c r="D18" s="75">
        <f>'Expenses 2023'!C40</f>
        <v>5557136</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195</v>
      </c>
      <c r="D19" s="146">
        <f>D18/12</f>
        <v>463094.6667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199</v>
      </c>
      <c r="D20" s="149">
        <f>D17/D19</f>
        <v>11.74821131</v>
      </c>
      <c r="E20" s="150" t="s">
        <v>190</v>
      </c>
      <c r="F20" s="43"/>
      <c r="G20" s="43"/>
      <c r="H20" s="43"/>
      <c r="I20" s="43"/>
      <c r="J20" s="43"/>
      <c r="K20" s="43"/>
      <c r="L20" s="43"/>
      <c r="M20" s="43"/>
      <c r="N20" s="43"/>
      <c r="O20" s="43"/>
      <c r="P20" s="43"/>
      <c r="Q20" s="43"/>
      <c r="R20" s="43"/>
      <c r="S20" s="43"/>
      <c r="T20" s="43"/>
      <c r="U20" s="43"/>
      <c r="V20" s="43"/>
      <c r="W20" s="43"/>
      <c r="X20" s="43"/>
      <c r="Y20" s="43"/>
    </row>
    <row r="21">
      <c r="A21" s="139"/>
      <c r="B21" s="49"/>
      <c r="C21" s="154" t="s">
        <v>200</v>
      </c>
      <c r="D21" s="155">
        <f>D20+D8</f>
        <v>14.99500233</v>
      </c>
      <c r="E21" s="156" t="s">
        <v>190</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201</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202</v>
      </c>
      <c r="C24" s="160"/>
      <c r="D24" s="161">
        <f>max('Revenues 2023'!E2:E7,'Revenues 2023'!F10:F15)</f>
        <v>4687106</v>
      </c>
      <c r="E24" s="162" t="s">
        <v>203</v>
      </c>
      <c r="F24" s="43"/>
      <c r="G24" s="43"/>
      <c r="H24" s="43"/>
      <c r="I24" s="43"/>
      <c r="J24" s="43"/>
      <c r="K24" s="43"/>
      <c r="L24" s="43"/>
      <c r="M24" s="43"/>
      <c r="N24" s="43"/>
      <c r="O24" s="43"/>
      <c r="P24" s="43"/>
      <c r="Q24" s="43"/>
      <c r="R24" s="43"/>
      <c r="S24" s="43"/>
      <c r="T24" s="43"/>
      <c r="U24" s="43"/>
      <c r="V24" s="43"/>
      <c r="W24" s="43"/>
      <c r="X24" s="43"/>
      <c r="Y24" s="43"/>
    </row>
    <row r="25">
      <c r="A25" s="139"/>
      <c r="B25" s="49"/>
      <c r="C25" s="145" t="s">
        <v>204</v>
      </c>
      <c r="D25" s="146">
        <f>'Revenues 2023'!F44</f>
        <v>6895069</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201</v>
      </c>
      <c r="D26" s="163">
        <f>D24/D25</f>
        <v>0.6797765186</v>
      </c>
      <c r="E26" s="150" t="s">
        <v>205</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206</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207</v>
      </c>
      <c r="C29" s="145" t="s">
        <v>208</v>
      </c>
      <c r="D29" s="75">
        <f>SUM('Expenses 2023'!C7:C9)</f>
        <v>2724177</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209</v>
      </c>
      <c r="D30" s="75">
        <f>SUM('Expenses 2023'!C10:C12)</f>
        <v>483675</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210</v>
      </c>
      <c r="D31" s="75">
        <f>sum(D29:D30)</f>
        <v>3207852</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185</v>
      </c>
      <c r="D32" s="75">
        <f>'Expenses 2023'!C40</f>
        <v>5557136</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211</v>
      </c>
      <c r="D33" s="163">
        <f>D31/D32</f>
        <v>0.5772491442</v>
      </c>
      <c r="E33" s="150" t="s">
        <v>212</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213</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214</v>
      </c>
      <c r="C36" s="145" t="s">
        <v>215</v>
      </c>
      <c r="D36" s="75">
        <f>SUM('Expenses 2023'!C10:C11)</f>
        <v>271748</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208</v>
      </c>
      <c r="D37" s="75">
        <f>SUM('Expenses 2023'!C7:C9)</f>
        <v>2724177</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213</v>
      </c>
      <c r="D38" s="163">
        <f>D36/D37</f>
        <v>0.09975416429</v>
      </c>
      <c r="E38" s="150" t="s">
        <v>216</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217</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218</v>
      </c>
      <c r="C41" s="148" t="s">
        <v>246</v>
      </c>
      <c r="D41" s="75">
        <f>'Expenses 2023'!D40</f>
        <v>3437011</v>
      </c>
      <c r="E41" s="165">
        <f t="shared" ref="E41:E44" si="1">D41/$D$44</f>
        <v>0.6184860331</v>
      </c>
      <c r="F41" s="43"/>
      <c r="G41" s="43"/>
      <c r="H41" s="43"/>
      <c r="I41" s="43"/>
      <c r="J41" s="43"/>
      <c r="K41" s="43"/>
      <c r="L41" s="43"/>
      <c r="M41" s="43"/>
      <c r="N41" s="43"/>
      <c r="O41" s="43"/>
      <c r="P41" s="43"/>
      <c r="Q41" s="43"/>
      <c r="R41" s="43"/>
      <c r="S41" s="43"/>
      <c r="T41" s="43"/>
      <c r="U41" s="43"/>
      <c r="V41" s="43"/>
      <c r="W41" s="43"/>
      <c r="X41" s="43"/>
      <c r="Y41" s="43"/>
    </row>
    <row r="42">
      <c r="A42" s="139"/>
      <c r="B42" s="49"/>
      <c r="C42" s="148" t="s">
        <v>220</v>
      </c>
      <c r="D42" s="146">
        <f>'Expenses 2023'!E40</f>
        <v>1203563</v>
      </c>
      <c r="E42" s="165">
        <f t="shared" si="1"/>
        <v>0.2165797274</v>
      </c>
      <c r="F42" s="43"/>
      <c r="G42" s="43"/>
      <c r="H42" s="43"/>
      <c r="I42" s="43"/>
      <c r="J42" s="43"/>
      <c r="K42" s="43"/>
      <c r="L42" s="43"/>
      <c r="M42" s="43"/>
      <c r="N42" s="43"/>
      <c r="O42" s="43"/>
      <c r="P42" s="43"/>
      <c r="Q42" s="43"/>
      <c r="R42" s="43"/>
      <c r="S42" s="43"/>
      <c r="T42" s="43"/>
      <c r="U42" s="43"/>
      <c r="V42" s="43"/>
      <c r="W42" s="43"/>
      <c r="X42" s="43"/>
      <c r="Y42" s="43"/>
    </row>
    <row r="43">
      <c r="A43" s="139"/>
      <c r="B43" s="49"/>
      <c r="C43" s="148" t="s">
        <v>221</v>
      </c>
      <c r="D43" s="146">
        <f>'Expenses 2023'!F40</f>
        <v>916562</v>
      </c>
      <c r="E43" s="165">
        <f t="shared" si="1"/>
        <v>0.1649342395</v>
      </c>
      <c r="F43" s="43"/>
      <c r="G43" s="43"/>
      <c r="H43" s="43"/>
      <c r="I43" s="43"/>
      <c r="J43" s="43"/>
      <c r="K43" s="43"/>
      <c r="L43" s="43"/>
      <c r="M43" s="43"/>
      <c r="N43" s="43"/>
      <c r="O43" s="43"/>
      <c r="P43" s="43"/>
      <c r="Q43" s="43"/>
      <c r="R43" s="43"/>
      <c r="S43" s="43"/>
      <c r="T43" s="43"/>
      <c r="U43" s="43"/>
      <c r="V43" s="43"/>
      <c r="W43" s="43"/>
      <c r="X43" s="43"/>
      <c r="Y43" s="43"/>
    </row>
    <row r="44">
      <c r="A44" s="139"/>
      <c r="B44" s="49"/>
      <c r="C44" s="145" t="s">
        <v>185</v>
      </c>
      <c r="D44" s="146">
        <f>sum(D41:D43)</f>
        <v>5557136</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222</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223</v>
      </c>
      <c r="C47" s="145" t="s">
        <v>224</v>
      </c>
      <c r="D47" s="146">
        <f>'Revenues 2023'!F9</f>
        <v>5744443</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225</v>
      </c>
      <c r="D48" s="146">
        <f>'Expenses 2023'!F40</f>
        <v>916562</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226</v>
      </c>
      <c r="D49" s="166">
        <f>D47/D48</f>
        <v>6.267380712</v>
      </c>
      <c r="E49" s="150" t="s">
        <v>227</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228</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229</v>
      </c>
      <c r="C52" s="145" t="s">
        <v>230</v>
      </c>
      <c r="D52" s="146">
        <f>sum('Balance Sheet 2023'!E2:E10)</f>
        <v>3191889</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231</v>
      </c>
      <c r="D53" s="146">
        <f>sum('Balance Sheet 2023'!E19:E22)</f>
        <v>114325</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232</v>
      </c>
      <c r="D54" s="168">
        <f>D52/D53</f>
        <v>27.91943145</v>
      </c>
      <c r="E54" s="150" t="s">
        <v>233</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234</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235</v>
      </c>
      <c r="C57" s="145" t="s">
        <v>236</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237</v>
      </c>
      <c r="D58" s="146">
        <f>'Balance Sheet 2023'!E18</f>
        <v>10243666</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238</v>
      </c>
      <c r="D59" s="169">
        <f>D57/D58</f>
        <v>0</v>
      </c>
      <c r="E59" s="150" t="s">
        <v>239</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PUBLIC ART FUND</v>
      </c>
      <c r="B1" s="2" t="s">
        <v>247</v>
      </c>
      <c r="C1" s="139"/>
      <c r="D1" s="139"/>
      <c r="E1" s="139"/>
      <c r="F1" s="140"/>
      <c r="G1" s="140"/>
      <c r="H1" s="140"/>
      <c r="I1" s="43"/>
      <c r="J1" s="43"/>
      <c r="K1" s="43"/>
      <c r="L1" s="43"/>
      <c r="M1" s="43"/>
      <c r="N1" s="43"/>
      <c r="O1" s="43"/>
      <c r="P1" s="43"/>
      <c r="Q1" s="43"/>
      <c r="R1" s="43"/>
      <c r="S1" s="43"/>
      <c r="T1" s="43"/>
      <c r="U1" s="43"/>
      <c r="V1" s="43"/>
      <c r="W1" s="43"/>
      <c r="X1" s="43"/>
      <c r="Y1" s="43"/>
    </row>
    <row r="2">
      <c r="A2" s="141" t="s">
        <v>183</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184</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248</v>
      </c>
      <c r="E4" s="45" t="s">
        <v>249</v>
      </c>
      <c r="F4" s="45" t="s">
        <v>250</v>
      </c>
      <c r="G4" s="59" t="s">
        <v>251</v>
      </c>
      <c r="H4" s="59"/>
      <c r="I4" s="43"/>
      <c r="J4" s="43"/>
      <c r="K4" s="43"/>
      <c r="L4" s="43"/>
      <c r="M4" s="43"/>
      <c r="N4" s="43"/>
      <c r="O4" s="43"/>
      <c r="P4" s="43"/>
      <c r="Q4" s="43"/>
      <c r="R4" s="43"/>
      <c r="S4" s="43"/>
      <c r="T4" s="43"/>
      <c r="U4" s="43"/>
      <c r="V4" s="43"/>
      <c r="W4" s="43"/>
      <c r="X4" s="43"/>
      <c r="Y4" s="43"/>
    </row>
    <row r="5">
      <c r="A5" s="139"/>
      <c r="B5" s="49"/>
      <c r="C5" s="148" t="s">
        <v>183</v>
      </c>
      <c r="D5" s="177">
        <f>'Ratios 2021'!D8</f>
        <v>15.81972868</v>
      </c>
      <c r="E5" s="177">
        <f>'Ratios 2022'!D8</f>
        <v>5.400601956</v>
      </c>
      <c r="F5" s="177">
        <f>'Ratios 2023'!D8</f>
        <v>3.246791026</v>
      </c>
      <c r="G5" s="177">
        <f>average(D5:F5)</f>
        <v>8.155707221</v>
      </c>
      <c r="H5" s="150" t="s">
        <v>190</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191</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192</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248</v>
      </c>
      <c r="E9" s="45" t="s">
        <v>249</v>
      </c>
      <c r="F9" s="45" t="s">
        <v>250</v>
      </c>
      <c r="G9" s="59" t="s">
        <v>251</v>
      </c>
      <c r="H9" s="59"/>
      <c r="I9" s="43"/>
      <c r="J9" s="43"/>
      <c r="K9" s="43"/>
      <c r="L9" s="43"/>
      <c r="M9" s="43"/>
      <c r="N9" s="43"/>
      <c r="O9" s="43"/>
      <c r="P9" s="43"/>
      <c r="Q9" s="43"/>
      <c r="R9" s="43"/>
      <c r="S9" s="43"/>
      <c r="T9" s="43"/>
      <c r="U9" s="43"/>
      <c r="V9" s="43"/>
      <c r="W9" s="43"/>
      <c r="X9" s="43"/>
      <c r="Y9" s="43"/>
    </row>
    <row r="10">
      <c r="A10" s="139"/>
      <c r="B10" s="49"/>
      <c r="C10" s="148" t="s">
        <v>191</v>
      </c>
      <c r="D10" s="149">
        <f>'Ratios 2021'!D14</f>
        <v>26.1191462</v>
      </c>
      <c r="E10" s="149">
        <f>'Ratios 2022'!D14</f>
        <v>10.48300074</v>
      </c>
      <c r="F10" s="149">
        <f>'Ratios 2023'!D14</f>
        <v>10.30823143</v>
      </c>
      <c r="G10" s="177">
        <f>average(D10:F10)</f>
        <v>15.63679279</v>
      </c>
      <c r="H10" s="150" t="s">
        <v>190</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196</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197</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248</v>
      </c>
      <c r="E14" s="45" t="s">
        <v>249</v>
      </c>
      <c r="F14" s="45" t="s">
        <v>250</v>
      </c>
      <c r="G14" s="59" t="s">
        <v>251</v>
      </c>
      <c r="H14" s="59"/>
      <c r="I14" s="43"/>
      <c r="J14" s="43"/>
      <c r="K14" s="43"/>
      <c r="L14" s="43"/>
      <c r="M14" s="43"/>
      <c r="N14" s="43"/>
      <c r="O14" s="43"/>
      <c r="P14" s="43"/>
      <c r="Q14" s="43"/>
      <c r="R14" s="43"/>
      <c r="S14" s="43"/>
      <c r="T14" s="43"/>
      <c r="U14" s="43"/>
      <c r="V14" s="43"/>
      <c r="W14" s="43"/>
      <c r="X14" s="43"/>
      <c r="Y14" s="43"/>
    </row>
    <row r="15">
      <c r="A15" s="139"/>
      <c r="B15" s="49"/>
      <c r="C15" s="148" t="s">
        <v>199</v>
      </c>
      <c r="D15" s="180">
        <f>'Ratios 2021'!D20</f>
        <v>21.72110146</v>
      </c>
      <c r="E15" s="180">
        <f>'Ratios 2022'!D20</f>
        <v>8.054747145</v>
      </c>
      <c r="F15" s="180">
        <f>'Ratios 2023'!D20</f>
        <v>11.74821131</v>
      </c>
      <c r="G15" s="177">
        <f>average(D15:F15)</f>
        <v>13.84135331</v>
      </c>
      <c r="H15" s="150" t="s">
        <v>190</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201</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202</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248</v>
      </c>
      <c r="E19" s="45" t="s">
        <v>249</v>
      </c>
      <c r="F19" s="45" t="s">
        <v>250</v>
      </c>
      <c r="G19" s="59" t="s">
        <v>251</v>
      </c>
      <c r="H19" s="59"/>
      <c r="I19" s="43"/>
      <c r="J19" s="43"/>
      <c r="K19" s="43"/>
      <c r="L19" s="43"/>
      <c r="M19" s="43"/>
      <c r="N19" s="43"/>
      <c r="O19" s="43"/>
      <c r="P19" s="43"/>
      <c r="Q19" s="43"/>
      <c r="R19" s="43"/>
      <c r="S19" s="43"/>
      <c r="T19" s="43"/>
      <c r="U19" s="43"/>
      <c r="V19" s="43"/>
      <c r="W19" s="43"/>
      <c r="X19" s="43"/>
      <c r="Y19" s="43"/>
    </row>
    <row r="20">
      <c r="A20" s="139"/>
      <c r="B20" s="49"/>
      <c r="C20" s="148" t="s">
        <v>201</v>
      </c>
      <c r="D20" s="163">
        <f>'Ratios 2021'!D26</f>
        <v>0.2856533334</v>
      </c>
      <c r="E20" s="163">
        <f>'Ratios 2022'!D26</f>
        <v>0.544552135</v>
      </c>
      <c r="F20" s="163">
        <f>'Ratios 2023'!D26</f>
        <v>0.6797765186</v>
      </c>
      <c r="G20" s="181">
        <f>average(D20:F20)</f>
        <v>0.503327329</v>
      </c>
      <c r="H20" s="150" t="s">
        <v>205</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206</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207</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248</v>
      </c>
      <c r="E24" s="45" t="s">
        <v>249</v>
      </c>
      <c r="F24" s="45" t="s">
        <v>250</v>
      </c>
      <c r="G24" s="59" t="s">
        <v>251</v>
      </c>
      <c r="H24" s="59"/>
      <c r="I24" s="43"/>
      <c r="J24" s="43"/>
      <c r="K24" s="43"/>
      <c r="L24" s="43"/>
      <c r="M24" s="43"/>
      <c r="N24" s="43"/>
      <c r="O24" s="43"/>
      <c r="P24" s="43"/>
      <c r="Q24" s="43"/>
      <c r="R24" s="43"/>
      <c r="S24" s="43"/>
      <c r="T24" s="43"/>
      <c r="U24" s="43"/>
      <c r="V24" s="43"/>
      <c r="W24" s="43"/>
      <c r="X24" s="43"/>
      <c r="Y24" s="43"/>
    </row>
    <row r="25">
      <c r="A25" s="139"/>
      <c r="B25" s="49"/>
      <c r="C25" s="148" t="s">
        <v>211</v>
      </c>
      <c r="D25" s="163">
        <f>'Ratios 2021'!D33</f>
        <v>0.5843138018</v>
      </c>
      <c r="E25" s="163">
        <f>'Ratios 2022'!D33</f>
        <v>0.5039705894</v>
      </c>
      <c r="F25" s="163">
        <f>'Ratios 2023'!D33</f>
        <v>0.5772491442</v>
      </c>
      <c r="G25" s="181">
        <f>average(D25:F25)</f>
        <v>0.5551778451</v>
      </c>
      <c r="H25" s="150" t="s">
        <v>212</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213</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214</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248</v>
      </c>
      <c r="E29" s="45" t="s">
        <v>249</v>
      </c>
      <c r="F29" s="45" t="s">
        <v>250</v>
      </c>
      <c r="G29" s="59" t="s">
        <v>251</v>
      </c>
      <c r="H29" s="59"/>
      <c r="I29" s="43"/>
      <c r="J29" s="43"/>
      <c r="K29" s="43"/>
      <c r="L29" s="43"/>
      <c r="M29" s="43"/>
      <c r="N29" s="43"/>
      <c r="O29" s="43"/>
      <c r="P29" s="43"/>
      <c r="Q29" s="43"/>
      <c r="R29" s="43"/>
      <c r="S29" s="43"/>
      <c r="T29" s="43"/>
      <c r="U29" s="43"/>
      <c r="V29" s="43"/>
      <c r="W29" s="43"/>
      <c r="X29" s="43"/>
      <c r="Y29" s="43"/>
    </row>
    <row r="30">
      <c r="A30" s="139"/>
      <c r="B30" s="49"/>
      <c r="C30" s="148" t="s">
        <v>213</v>
      </c>
      <c r="D30" s="163">
        <f>'Ratios 2021'!D38</f>
        <v>0.07799772332</v>
      </c>
      <c r="E30" s="163">
        <f>'Ratios 2022'!D38</f>
        <v>0.08103991963</v>
      </c>
      <c r="F30" s="163">
        <f>'Ratios 2023'!D38</f>
        <v>0.09975416429</v>
      </c>
      <c r="G30" s="181">
        <f>average(D30:F30)</f>
        <v>0.08626393574</v>
      </c>
      <c r="H30" s="150" t="s">
        <v>216</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217</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218</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248</v>
      </c>
      <c r="E34" s="45" t="s">
        <v>249</v>
      </c>
      <c r="F34" s="45" t="s">
        <v>250</v>
      </c>
      <c r="G34" s="59" t="s">
        <v>251</v>
      </c>
      <c r="H34" s="59"/>
      <c r="I34" s="43"/>
      <c r="J34" s="43"/>
      <c r="K34" s="43"/>
      <c r="L34" s="43"/>
      <c r="M34" s="43"/>
      <c r="N34" s="43"/>
      <c r="O34" s="43"/>
      <c r="P34" s="43"/>
      <c r="Q34" s="43"/>
      <c r="R34" s="43"/>
      <c r="S34" s="43"/>
      <c r="T34" s="43"/>
      <c r="U34" s="43"/>
      <c r="V34" s="43"/>
      <c r="W34" s="43"/>
      <c r="X34" s="43"/>
      <c r="Y34" s="43"/>
    </row>
    <row r="35">
      <c r="A35" s="139"/>
      <c r="B35" s="49"/>
      <c r="C35" s="148" t="s">
        <v>252</v>
      </c>
      <c r="D35" s="163">
        <f>'Ratios 2021'!E41</f>
        <v>0.6456694844</v>
      </c>
      <c r="E35" s="163">
        <f>'Ratios 2022'!E41</f>
        <v>0.5395155305</v>
      </c>
      <c r="F35" s="163">
        <f>'Ratios 2023'!E41</f>
        <v>0.6184860331</v>
      </c>
      <c r="G35" s="181">
        <f t="shared" ref="G35:G37" si="1">average(D35:F35)</f>
        <v>0.6012236827</v>
      </c>
      <c r="H35" s="181"/>
      <c r="I35" s="43"/>
      <c r="J35" s="43"/>
      <c r="K35" s="43"/>
      <c r="L35" s="43"/>
      <c r="M35" s="43"/>
      <c r="N35" s="43"/>
      <c r="O35" s="43"/>
      <c r="P35" s="43"/>
      <c r="Q35" s="43"/>
      <c r="R35" s="43"/>
      <c r="S35" s="43"/>
      <c r="T35" s="43"/>
      <c r="U35" s="43"/>
      <c r="V35" s="43"/>
      <c r="W35" s="43"/>
      <c r="X35" s="43"/>
      <c r="Y35" s="43"/>
    </row>
    <row r="36">
      <c r="A36" s="139"/>
      <c r="B36" s="52"/>
      <c r="C36" s="148" t="s">
        <v>220</v>
      </c>
      <c r="D36" s="163">
        <f>'Ratios 2021'!E42</f>
        <v>0.1939088694</v>
      </c>
      <c r="E36" s="163">
        <f>'Ratios 2022'!E42</f>
        <v>0.2860389446</v>
      </c>
      <c r="F36" s="163">
        <f>'Ratios 2023'!E42</f>
        <v>0.2165797274</v>
      </c>
      <c r="G36" s="181">
        <f t="shared" si="1"/>
        <v>0.2321758471</v>
      </c>
      <c r="H36" s="181"/>
      <c r="I36" s="43"/>
      <c r="J36" s="43"/>
      <c r="K36" s="43"/>
      <c r="L36" s="43"/>
      <c r="M36" s="43"/>
      <c r="N36" s="43"/>
      <c r="O36" s="43"/>
      <c r="P36" s="43"/>
      <c r="Q36" s="43"/>
      <c r="R36" s="43"/>
      <c r="S36" s="43"/>
      <c r="T36" s="43"/>
      <c r="U36" s="43"/>
      <c r="V36" s="43"/>
      <c r="W36" s="43"/>
      <c r="X36" s="43"/>
      <c r="Y36" s="43"/>
    </row>
    <row r="37">
      <c r="A37" s="139"/>
      <c r="B37" s="182"/>
      <c r="C37" s="148" t="s">
        <v>221</v>
      </c>
      <c r="D37" s="163">
        <f>'Ratios 2021'!E43</f>
        <v>0.1604216462</v>
      </c>
      <c r="E37" s="163">
        <f>'Ratios 2022'!E43</f>
        <v>0.1744455249</v>
      </c>
      <c r="F37" s="163">
        <f>'Ratios 2023'!E43</f>
        <v>0.1649342395</v>
      </c>
      <c r="G37" s="181">
        <f t="shared" si="1"/>
        <v>0.1666004702</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222</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223</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248</v>
      </c>
      <c r="E41" s="45" t="s">
        <v>249</v>
      </c>
      <c r="F41" s="45" t="s">
        <v>250</v>
      </c>
      <c r="G41" s="59" t="s">
        <v>251</v>
      </c>
      <c r="H41" s="59"/>
      <c r="I41" s="43"/>
      <c r="J41" s="43"/>
      <c r="K41" s="43"/>
      <c r="L41" s="43"/>
      <c r="M41" s="43"/>
      <c r="N41" s="43"/>
      <c r="O41" s="43"/>
      <c r="P41" s="43"/>
      <c r="Q41" s="43"/>
      <c r="R41" s="43"/>
      <c r="S41" s="43"/>
      <c r="T41" s="43"/>
      <c r="U41" s="43"/>
      <c r="V41" s="43"/>
      <c r="W41" s="43"/>
      <c r="X41" s="43"/>
      <c r="Y41" s="43"/>
    </row>
    <row r="42">
      <c r="A42" s="139"/>
      <c r="B42" s="49"/>
      <c r="C42" s="148" t="s">
        <v>226</v>
      </c>
      <c r="D42" s="166">
        <f>'Ratios 2021'!D49</f>
        <v>3.164851152</v>
      </c>
      <c r="E42" s="166">
        <f>'Ratios 2022'!D49</f>
        <v>3.738513804</v>
      </c>
      <c r="F42" s="166">
        <f>'Ratios 2023'!D49</f>
        <v>6.267380712</v>
      </c>
      <c r="G42" s="183">
        <f>average(D42:F42)</f>
        <v>4.390248556</v>
      </c>
      <c r="H42" s="150" t="s">
        <v>227</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228</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229</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248</v>
      </c>
      <c r="E46" s="45" t="s">
        <v>249</v>
      </c>
      <c r="F46" s="45" t="s">
        <v>250</v>
      </c>
      <c r="G46" s="59" t="s">
        <v>251</v>
      </c>
      <c r="H46" s="59"/>
      <c r="I46" s="43"/>
      <c r="J46" s="43"/>
      <c r="K46" s="43"/>
      <c r="L46" s="43"/>
      <c r="M46" s="43"/>
      <c r="N46" s="43"/>
      <c r="O46" s="43"/>
      <c r="P46" s="43"/>
      <c r="Q46" s="43"/>
      <c r="R46" s="43"/>
      <c r="S46" s="43"/>
      <c r="T46" s="43"/>
      <c r="U46" s="43"/>
      <c r="V46" s="43"/>
      <c r="W46" s="43"/>
      <c r="X46" s="43"/>
      <c r="Y46" s="43"/>
    </row>
    <row r="47">
      <c r="A47" s="139"/>
      <c r="B47" s="49"/>
      <c r="C47" s="148" t="s">
        <v>232</v>
      </c>
      <c r="D47" s="149">
        <f>'Ratios 2021'!D54</f>
        <v>14.56663144</v>
      </c>
      <c r="E47" s="149">
        <f>'Ratios 2022'!D54</f>
        <v>20.34919889</v>
      </c>
      <c r="F47" s="149">
        <f>'Ratios 2023'!D54</f>
        <v>27.91943145</v>
      </c>
      <c r="G47" s="177">
        <f>average(D47:F47)</f>
        <v>20.94508726</v>
      </c>
      <c r="H47" s="150" t="s">
        <v>233</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234</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235</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248</v>
      </c>
      <c r="E51" s="45" t="s">
        <v>249</v>
      </c>
      <c r="F51" s="45" t="s">
        <v>250</v>
      </c>
      <c r="G51" s="59" t="s">
        <v>251</v>
      </c>
      <c r="H51" s="59"/>
      <c r="I51" s="43"/>
      <c r="J51" s="43"/>
      <c r="K51" s="43"/>
      <c r="L51" s="43"/>
      <c r="M51" s="43"/>
      <c r="N51" s="43"/>
      <c r="O51" s="43"/>
      <c r="P51" s="43"/>
      <c r="Q51" s="43"/>
      <c r="R51" s="43"/>
      <c r="S51" s="43"/>
      <c r="T51" s="43"/>
      <c r="U51" s="43"/>
      <c r="V51" s="43"/>
      <c r="W51" s="43"/>
      <c r="X51" s="43"/>
      <c r="Y51" s="43"/>
    </row>
    <row r="52">
      <c r="A52" s="139"/>
      <c r="B52" s="49"/>
      <c r="C52" s="148" t="s">
        <v>238</v>
      </c>
      <c r="D52" s="184">
        <f>'Ratios 2021'!D59</f>
        <v>0.03748151306</v>
      </c>
      <c r="E52" s="184">
        <f>'Ratios 2022'!D59</f>
        <v>0</v>
      </c>
      <c r="F52" s="184">
        <f>'Ratios 2023'!D59</f>
        <v>0</v>
      </c>
      <c r="G52" s="185">
        <f>average(D52:F52)</f>
        <v>0.01249383769</v>
      </c>
      <c r="H52" s="150" t="s">
        <v>239</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PUBLIC ART FUND</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PUBLIC ART FUND</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69500.0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1131292.0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1200792</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1250628.0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7500.0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1258128</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32560.0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81</v>
      </c>
      <c r="D26" s="50">
        <v>3805735.0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2158178.0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1647557</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1647557</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231465.0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231465</v>
      </c>
      <c r="G38" s="43"/>
      <c r="H38" s="43"/>
      <c r="I38" s="43"/>
      <c r="J38" s="43"/>
      <c r="K38" s="43"/>
      <c r="L38" s="43"/>
      <c r="M38" s="43"/>
      <c r="N38" s="43"/>
      <c r="O38" s="43"/>
      <c r="P38" s="43"/>
      <c r="Q38" s="43"/>
      <c r="R38" s="43"/>
      <c r="S38" s="43"/>
      <c r="T38" s="43"/>
      <c r="U38" s="43"/>
      <c r="V38" s="43"/>
      <c r="W38" s="43"/>
      <c r="X38" s="43"/>
      <c r="Y38" s="43"/>
      <c r="Z38" s="43"/>
    </row>
    <row r="39">
      <c r="A39" s="49"/>
      <c r="B39" s="45" t="s">
        <v>97</v>
      </c>
      <c r="C39" s="60" t="s">
        <v>98</v>
      </c>
      <c r="D39" s="74"/>
      <c r="E39" s="48">
        <v>7630.0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99</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7630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4378132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PUBLIC ART FUND</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451402</v>
      </c>
      <c r="D7" s="99">
        <v>178761.0</v>
      </c>
      <c r="E7" s="99">
        <v>127375.0</v>
      </c>
      <c r="F7" s="99">
        <v>145266.0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111</v>
      </c>
      <c r="C9" s="98">
        <f t="shared" si="1"/>
        <v>744197</v>
      </c>
      <c r="D9" s="99">
        <v>492191.0</v>
      </c>
      <c r="E9" s="99">
        <v>118075.0</v>
      </c>
      <c r="F9" s="99">
        <v>133931.0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93254</v>
      </c>
      <c r="D11" s="99">
        <v>57101.0</v>
      </c>
      <c r="E11" s="99">
        <v>17587.0</v>
      </c>
      <c r="F11" s="99">
        <v>18566.0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93114</v>
      </c>
      <c r="D12" s="99">
        <v>52599.0</v>
      </c>
      <c r="E12" s="99">
        <v>19003.0</v>
      </c>
      <c r="F12" s="99">
        <v>21512.0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34153</v>
      </c>
      <c r="D16" s="99">
        <v>0.0</v>
      </c>
      <c r="E16" s="99">
        <v>34153.0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7966</v>
      </c>
      <c r="D19" s="99">
        <v>0.0</v>
      </c>
      <c r="E19" s="99">
        <v>7966.0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252825</v>
      </c>
      <c r="D20" s="99">
        <v>212912.0</v>
      </c>
      <c r="E20" s="99">
        <v>36388.0</v>
      </c>
      <c r="F20" s="99">
        <v>3525.0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17333</v>
      </c>
      <c r="D21" s="99">
        <v>16558.0</v>
      </c>
      <c r="E21" s="99">
        <v>775.0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19868</v>
      </c>
      <c r="D22" s="99">
        <v>8868.0</v>
      </c>
      <c r="E22" s="99">
        <v>4017.0</v>
      </c>
      <c r="F22" s="99">
        <v>6983.0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88008</v>
      </c>
      <c r="D25" s="99">
        <v>49714.0</v>
      </c>
      <c r="E25" s="99">
        <v>17962.0</v>
      </c>
      <c r="F25" s="99">
        <v>20332.0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38610</v>
      </c>
      <c r="D26" s="99">
        <v>15534.0</v>
      </c>
      <c r="E26" s="99">
        <v>22694.0</v>
      </c>
      <c r="F26" s="99">
        <v>382.0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18426</v>
      </c>
      <c r="D31" s="99">
        <v>10409.0</v>
      </c>
      <c r="E31" s="99">
        <v>3760.0</v>
      </c>
      <c r="F31" s="99">
        <v>4257.0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19131</v>
      </c>
      <c r="D32" s="99">
        <v>10807.0</v>
      </c>
      <c r="E32" s="99">
        <v>3904.0</v>
      </c>
      <c r="F32" s="99">
        <v>4420.0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102" t="s">
        <v>136</v>
      </c>
      <c r="C34" s="98">
        <f t="shared" si="1"/>
        <v>268600</v>
      </c>
      <c r="D34" s="99">
        <v>258127.0</v>
      </c>
      <c r="E34" s="99">
        <v>10473.0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137</v>
      </c>
      <c r="C35" s="98">
        <f t="shared" si="1"/>
        <v>58202</v>
      </c>
      <c r="D35" s="99">
        <v>44209.0</v>
      </c>
      <c r="E35" s="99">
        <v>4397.0</v>
      </c>
      <c r="F35" s="99">
        <v>9596.0</v>
      </c>
      <c r="G35" s="43"/>
      <c r="H35" s="43"/>
      <c r="I35" s="43"/>
      <c r="J35" s="43"/>
      <c r="K35" s="43"/>
      <c r="L35" s="43"/>
      <c r="M35" s="43"/>
      <c r="N35" s="43"/>
      <c r="O35" s="43"/>
      <c r="P35" s="43"/>
      <c r="Q35" s="43"/>
      <c r="R35" s="43"/>
      <c r="S35" s="43"/>
      <c r="T35" s="43"/>
      <c r="U35" s="43"/>
      <c r="V35" s="43"/>
      <c r="W35" s="43"/>
      <c r="X35" s="43"/>
      <c r="Y35" s="43"/>
      <c r="Z35" s="43"/>
    </row>
    <row r="36">
      <c r="A36" s="45" t="s">
        <v>50</v>
      </c>
      <c r="B36" s="103" t="s">
        <v>138</v>
      </c>
      <c r="C36" s="98">
        <f t="shared" si="1"/>
        <v>37616</v>
      </c>
      <c r="D36" s="99">
        <v>32168.0</v>
      </c>
      <c r="E36" s="99">
        <v>5298.0</v>
      </c>
      <c r="F36" s="99">
        <v>150.0</v>
      </c>
      <c r="G36" s="43"/>
      <c r="H36" s="43"/>
      <c r="I36" s="43"/>
      <c r="J36" s="43"/>
      <c r="K36" s="43"/>
      <c r="L36" s="43"/>
      <c r="M36" s="43"/>
      <c r="N36" s="43"/>
      <c r="O36" s="43"/>
      <c r="P36" s="43"/>
      <c r="Q36" s="43"/>
      <c r="R36" s="43"/>
      <c r="S36" s="43"/>
      <c r="T36" s="43"/>
      <c r="U36" s="43"/>
      <c r="V36" s="43"/>
      <c r="W36" s="43"/>
      <c r="X36" s="43"/>
      <c r="Y36" s="43"/>
      <c r="Z36" s="43"/>
    </row>
    <row r="37">
      <c r="A37" s="45" t="s">
        <v>52</v>
      </c>
      <c r="B37" s="103" t="s">
        <v>139</v>
      </c>
      <c r="C37" s="98">
        <f t="shared" si="1"/>
        <v>32247</v>
      </c>
      <c r="D37" s="99">
        <v>32247.0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90159</v>
      </c>
      <c r="D38" s="99">
        <v>54875.0</v>
      </c>
      <c r="E38" s="99">
        <v>24789.0</v>
      </c>
      <c r="F38" s="99">
        <v>10495.0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4">
        <f t="shared" ref="C40:F40" si="2">sum(C3:C39)</f>
        <v>2365111</v>
      </c>
      <c r="D40" s="104">
        <f t="shared" si="2"/>
        <v>1527080</v>
      </c>
      <c r="E40" s="104">
        <f t="shared" si="2"/>
        <v>458616</v>
      </c>
      <c r="F40" s="104">
        <f t="shared" si="2"/>
        <v>379415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PUBLIC ART FUND</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142</v>
      </c>
      <c r="B2" s="45">
        <v>1.0</v>
      </c>
      <c r="C2" s="46" t="s">
        <v>143</v>
      </c>
      <c r="D2" s="111"/>
      <c r="E2" s="112">
        <v>377579.0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3"/>
      <c r="E3" s="112">
        <v>2716081.0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1"/>
      <c r="E4" s="112">
        <v>1490781.0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3"/>
      <c r="E5" s="112">
        <v>475834.0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1"/>
      <c r="E10" s="112">
        <v>191185.0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2">
        <v>758585.0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2">
        <v>726613.0</v>
      </c>
      <c r="E12" s="109">
        <f>D11-D12</f>
        <v>31972</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3"/>
      <c r="E13" s="112">
        <v>4281068.0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3"/>
      <c r="E17" s="112">
        <v>62566.0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4"/>
      <c r="E18" s="115">
        <f>sum(E2:E17)</f>
        <v>9627066</v>
      </c>
      <c r="F18" s="43"/>
      <c r="G18" s="43"/>
      <c r="H18" s="43"/>
      <c r="I18" s="43"/>
      <c r="J18" s="43"/>
      <c r="K18" s="43"/>
      <c r="L18" s="43"/>
      <c r="M18" s="43"/>
      <c r="N18" s="43"/>
      <c r="O18" s="43"/>
      <c r="P18" s="43"/>
      <c r="Q18" s="43"/>
      <c r="R18" s="43"/>
      <c r="S18" s="43"/>
      <c r="T18" s="43"/>
      <c r="U18" s="43"/>
      <c r="V18" s="43"/>
      <c r="W18" s="43"/>
      <c r="X18" s="43"/>
      <c r="Y18" s="43"/>
      <c r="Z18" s="43"/>
    </row>
    <row r="19">
      <c r="A19" s="44" t="s">
        <v>162</v>
      </c>
      <c r="B19" s="116">
        <v>17.0</v>
      </c>
      <c r="C19" s="117" t="s">
        <v>163</v>
      </c>
      <c r="D19" s="118"/>
      <c r="E19" s="112">
        <v>359263.0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164</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165</v>
      </c>
      <c r="D21" s="118"/>
      <c r="E21" s="112">
        <v>1250.0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166</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167</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168</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169</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170</v>
      </c>
      <c r="D26" s="118"/>
      <c r="E26" s="119">
        <v>360837.0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171</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172</v>
      </c>
      <c r="D28" s="126"/>
      <c r="E28" s="127">
        <f>sum(E19:E27)</f>
        <v>721350</v>
      </c>
      <c r="F28" s="43"/>
      <c r="G28" s="43"/>
      <c r="H28" s="43"/>
      <c r="I28" s="43"/>
      <c r="J28" s="43"/>
      <c r="K28" s="43"/>
      <c r="L28" s="43"/>
      <c r="M28" s="43"/>
      <c r="N28" s="43"/>
      <c r="O28" s="43"/>
      <c r="P28" s="43"/>
      <c r="Q28" s="43"/>
      <c r="R28" s="43"/>
      <c r="S28" s="43"/>
      <c r="T28" s="43"/>
      <c r="U28" s="43"/>
      <c r="V28" s="43"/>
      <c r="W28" s="43"/>
      <c r="X28" s="43"/>
      <c r="Y28" s="43"/>
      <c r="Z28" s="43"/>
    </row>
    <row r="29">
      <c r="A29" s="65" t="s">
        <v>173</v>
      </c>
      <c r="B29" s="128"/>
      <c r="C29" s="129" t="s">
        <v>174</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175</v>
      </c>
      <c r="D30" s="118"/>
      <c r="E30" s="112">
        <v>5147890.0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176</v>
      </c>
      <c r="D31" s="118"/>
      <c r="E31" s="112">
        <v>3757826.0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177</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178</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179</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180</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181</v>
      </c>
      <c r="D36" s="132"/>
      <c r="E36" s="127">
        <f>sum(E30:E35)</f>
        <v>8905716</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182</v>
      </c>
      <c r="D37" s="136"/>
      <c r="E37" s="137">
        <f>E36+E28</f>
        <v>9627066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PUBLIC ART FUND</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183</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184</v>
      </c>
      <c r="C3" s="145" t="s">
        <v>185</v>
      </c>
      <c r="D3" s="146">
        <f>'Expenses 2021'!C40</f>
        <v>2365111</v>
      </c>
      <c r="E3" s="147"/>
      <c r="F3" s="43"/>
      <c r="G3" s="43"/>
      <c r="H3" s="43"/>
      <c r="I3" s="43"/>
      <c r="J3" s="43"/>
      <c r="K3" s="43"/>
      <c r="L3" s="43"/>
      <c r="M3" s="43"/>
      <c r="N3" s="43"/>
      <c r="O3" s="43"/>
      <c r="P3" s="43"/>
      <c r="Q3" s="43"/>
      <c r="R3" s="43"/>
      <c r="S3" s="43"/>
      <c r="T3" s="43"/>
      <c r="U3" s="43"/>
      <c r="V3" s="43"/>
      <c r="W3" s="43"/>
      <c r="X3" s="43"/>
      <c r="Y3" s="43"/>
    </row>
    <row r="4">
      <c r="A4" s="139"/>
      <c r="B4" s="49"/>
      <c r="C4" s="145" t="s">
        <v>186</v>
      </c>
      <c r="D4" s="146">
        <f>'Expenses 2021'!C31</f>
        <v>18426</v>
      </c>
      <c r="E4" s="147"/>
      <c r="F4" s="43"/>
      <c r="G4" s="43"/>
      <c r="H4" s="43"/>
      <c r="I4" s="43"/>
      <c r="J4" s="43"/>
      <c r="K4" s="43"/>
      <c r="L4" s="43"/>
      <c r="M4" s="43"/>
      <c r="N4" s="43"/>
      <c r="O4" s="43"/>
      <c r="P4" s="43"/>
      <c r="Q4" s="43"/>
      <c r="R4" s="43"/>
      <c r="S4" s="43"/>
      <c r="T4" s="43"/>
      <c r="U4" s="43"/>
      <c r="V4" s="43"/>
      <c r="W4" s="43"/>
      <c r="X4" s="43"/>
      <c r="Y4" s="43"/>
    </row>
    <row r="5">
      <c r="A5" s="139"/>
      <c r="B5" s="49"/>
      <c r="C5" s="145" t="s">
        <v>187</v>
      </c>
      <c r="D5" s="146">
        <f>D3-D4</f>
        <v>2346685</v>
      </c>
      <c r="E5" s="147"/>
      <c r="F5" s="43"/>
      <c r="G5" s="43"/>
      <c r="H5" s="43"/>
      <c r="I5" s="43"/>
      <c r="J5" s="43"/>
      <c r="K5" s="43"/>
      <c r="L5" s="43"/>
      <c r="M5" s="43"/>
      <c r="N5" s="43"/>
      <c r="O5" s="43"/>
      <c r="P5" s="43"/>
      <c r="Q5" s="43"/>
      <c r="R5" s="43"/>
      <c r="S5" s="43"/>
      <c r="T5" s="43"/>
      <c r="U5" s="43"/>
      <c r="V5" s="43"/>
      <c r="W5" s="43"/>
      <c r="X5" s="43"/>
      <c r="Y5" s="43"/>
    </row>
    <row r="6">
      <c r="A6" s="139"/>
      <c r="B6" s="49"/>
      <c r="C6" s="145" t="s">
        <v>188</v>
      </c>
      <c r="D6" s="146">
        <f>D5/12</f>
        <v>195557.0833</v>
      </c>
      <c r="E6" s="147"/>
      <c r="F6" s="43"/>
      <c r="G6" s="43"/>
      <c r="H6" s="43"/>
      <c r="I6" s="43"/>
      <c r="J6" s="43"/>
      <c r="K6" s="43"/>
      <c r="L6" s="43"/>
      <c r="M6" s="43"/>
      <c r="N6" s="43"/>
      <c r="O6" s="43"/>
      <c r="P6" s="43"/>
      <c r="Q6" s="43"/>
      <c r="R6" s="43"/>
      <c r="S6" s="43"/>
      <c r="T6" s="43"/>
      <c r="U6" s="43"/>
      <c r="V6" s="43"/>
      <c r="W6" s="43"/>
      <c r="X6" s="43"/>
      <c r="Y6" s="43"/>
    </row>
    <row r="7">
      <c r="A7" s="139"/>
      <c r="B7" s="49"/>
      <c r="C7" s="145" t="s">
        <v>189</v>
      </c>
      <c r="D7" s="75">
        <f>'Balance Sheet 2021'!E2+'Balance Sheet 2021'!E3</f>
        <v>3093660</v>
      </c>
      <c r="E7" s="147"/>
      <c r="F7" s="43"/>
      <c r="G7" s="43"/>
      <c r="H7" s="43"/>
      <c r="I7" s="43"/>
      <c r="J7" s="43"/>
      <c r="K7" s="43"/>
      <c r="L7" s="43"/>
      <c r="M7" s="43"/>
      <c r="N7" s="43"/>
      <c r="O7" s="43"/>
      <c r="P7" s="43"/>
      <c r="Q7" s="43"/>
      <c r="R7" s="43"/>
      <c r="S7" s="43"/>
      <c r="T7" s="43"/>
      <c r="U7" s="43"/>
      <c r="V7" s="43"/>
      <c r="W7" s="43"/>
      <c r="X7" s="43"/>
      <c r="Y7" s="43"/>
    </row>
    <row r="8">
      <c r="A8" s="139"/>
      <c r="B8" s="49"/>
      <c r="C8" s="148" t="s">
        <v>183</v>
      </c>
      <c r="D8" s="149">
        <f>D7/D6</f>
        <v>15.81972868</v>
      </c>
      <c r="E8" s="150" t="s">
        <v>190</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191</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192</v>
      </c>
      <c r="C11" s="145" t="s">
        <v>193</v>
      </c>
      <c r="D11" s="75">
        <f>'Balance Sheet 2021'!E30</f>
        <v>5147890</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194</v>
      </c>
      <c r="D12" s="75">
        <f>'Expenses 2021'!C40</f>
        <v>2365111</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195</v>
      </c>
      <c r="D13" s="146">
        <f>D12/12</f>
        <v>197092.5833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191</v>
      </c>
      <c r="D14" s="149">
        <f>D11/D13</f>
        <v>26.1191462</v>
      </c>
      <c r="E14" s="150" t="s">
        <v>190</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196</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197</v>
      </c>
      <c r="C17" s="145" t="s">
        <v>198</v>
      </c>
      <c r="D17" s="75">
        <f>sum('Balance Sheet 2021'!E13:E15)</f>
        <v>4281068</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194</v>
      </c>
      <c r="D18" s="75">
        <f>'Expenses 2021'!C40</f>
        <v>2365111</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195</v>
      </c>
      <c r="D19" s="146">
        <f>D18/12</f>
        <v>197092.5833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199</v>
      </c>
      <c r="D20" s="149">
        <f>D17/D19</f>
        <v>21.72110146</v>
      </c>
      <c r="E20" s="150" t="s">
        <v>190</v>
      </c>
      <c r="F20" s="43"/>
      <c r="G20" s="43"/>
      <c r="H20" s="43"/>
      <c r="I20" s="43"/>
      <c r="J20" s="43"/>
      <c r="K20" s="43"/>
      <c r="L20" s="43"/>
      <c r="M20" s="43"/>
      <c r="N20" s="43"/>
      <c r="O20" s="43"/>
      <c r="P20" s="43"/>
      <c r="Q20" s="43"/>
      <c r="R20" s="43"/>
      <c r="S20" s="43"/>
      <c r="T20" s="43"/>
      <c r="U20" s="43"/>
      <c r="V20" s="43"/>
      <c r="W20" s="43"/>
      <c r="X20" s="43"/>
      <c r="Y20" s="43"/>
    </row>
    <row r="21">
      <c r="A21" s="139"/>
      <c r="B21" s="49"/>
      <c r="C21" s="154" t="s">
        <v>200</v>
      </c>
      <c r="D21" s="155">
        <f>D20+D8</f>
        <v>37.54083014</v>
      </c>
      <c r="E21" s="156" t="s">
        <v>190</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201</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202</v>
      </c>
      <c r="C24" s="160"/>
      <c r="D24" s="161">
        <f>max('Revenues 2021'!E2:E7,'Revenues 2021'!F10:F15)</f>
        <v>1250628</v>
      </c>
      <c r="E24" s="162" t="s">
        <v>203</v>
      </c>
      <c r="F24" s="43"/>
      <c r="G24" s="43"/>
      <c r="H24" s="43"/>
      <c r="I24" s="43"/>
      <c r="J24" s="43"/>
      <c r="K24" s="43"/>
      <c r="L24" s="43"/>
      <c r="M24" s="43"/>
      <c r="N24" s="43"/>
      <c r="O24" s="43"/>
      <c r="P24" s="43"/>
      <c r="Q24" s="43"/>
      <c r="R24" s="43"/>
      <c r="S24" s="43"/>
      <c r="T24" s="43"/>
      <c r="U24" s="43"/>
      <c r="V24" s="43"/>
      <c r="W24" s="43"/>
      <c r="X24" s="43"/>
      <c r="Y24" s="43"/>
    </row>
    <row r="25">
      <c r="A25" s="139"/>
      <c r="B25" s="49"/>
      <c r="C25" s="145" t="s">
        <v>204</v>
      </c>
      <c r="D25" s="146">
        <f>'Revenues 2021'!F44</f>
        <v>4378132</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201</v>
      </c>
      <c r="D26" s="163">
        <f>D24/D25</f>
        <v>0.2856533334</v>
      </c>
      <c r="E26" s="150" t="s">
        <v>205</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206</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207</v>
      </c>
      <c r="C29" s="145" t="s">
        <v>208</v>
      </c>
      <c r="D29" s="75">
        <f>SUM('Expenses 2021'!C7:C9)</f>
        <v>1195599</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209</v>
      </c>
      <c r="D30" s="75">
        <f>SUM('Expenses 2021'!C10:C12)</f>
        <v>186368</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210</v>
      </c>
      <c r="D31" s="75">
        <f>sum(D29:D30)</f>
        <v>1381967</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185</v>
      </c>
      <c r="D32" s="75">
        <f>'Expenses 2021'!C40</f>
        <v>2365111</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211</v>
      </c>
      <c r="D33" s="163">
        <f>D31/D32</f>
        <v>0.5843138018</v>
      </c>
      <c r="E33" s="150" t="s">
        <v>212</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213</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214</v>
      </c>
      <c r="C36" s="145" t="s">
        <v>215</v>
      </c>
      <c r="D36" s="75">
        <f>SUM('Expenses 2021'!C10:C11)</f>
        <v>93254</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208</v>
      </c>
      <c r="D37" s="75">
        <f>SUM('Expenses 2021'!C7:C9)</f>
        <v>1195599</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213</v>
      </c>
      <c r="D38" s="163">
        <f>D36/D37</f>
        <v>0.07799772332</v>
      </c>
      <c r="E38" s="150" t="s">
        <v>216</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217</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218</v>
      </c>
      <c r="C41" s="148" t="s">
        <v>219</v>
      </c>
      <c r="D41" s="75">
        <f>'Expenses 2021'!D40</f>
        <v>1527080</v>
      </c>
      <c r="E41" s="165">
        <f t="shared" ref="E41:E44" si="1">D41/$D$44</f>
        <v>0.6456694844</v>
      </c>
      <c r="F41" s="43"/>
      <c r="G41" s="43"/>
      <c r="H41" s="43"/>
      <c r="I41" s="43"/>
      <c r="J41" s="43"/>
      <c r="K41" s="43"/>
      <c r="L41" s="43"/>
      <c r="M41" s="43"/>
      <c r="N41" s="43"/>
      <c r="O41" s="43"/>
      <c r="P41" s="43"/>
      <c r="Q41" s="43"/>
      <c r="R41" s="43"/>
      <c r="S41" s="43"/>
      <c r="T41" s="43"/>
      <c r="U41" s="43"/>
      <c r="V41" s="43"/>
      <c r="W41" s="43"/>
      <c r="X41" s="43"/>
      <c r="Y41" s="43"/>
    </row>
    <row r="42">
      <c r="A42" s="139"/>
      <c r="B42" s="49"/>
      <c r="C42" s="148" t="s">
        <v>220</v>
      </c>
      <c r="D42" s="146">
        <f>'Expenses 2021'!E40</f>
        <v>458616</v>
      </c>
      <c r="E42" s="165">
        <f t="shared" si="1"/>
        <v>0.1939088694</v>
      </c>
      <c r="F42" s="43"/>
      <c r="G42" s="43"/>
      <c r="H42" s="43"/>
      <c r="I42" s="43"/>
      <c r="J42" s="43"/>
      <c r="K42" s="43"/>
      <c r="L42" s="43"/>
      <c r="M42" s="43"/>
      <c r="N42" s="43"/>
      <c r="O42" s="43"/>
      <c r="P42" s="43"/>
      <c r="Q42" s="43"/>
      <c r="R42" s="43"/>
      <c r="S42" s="43"/>
      <c r="T42" s="43"/>
      <c r="U42" s="43"/>
      <c r="V42" s="43"/>
      <c r="W42" s="43"/>
      <c r="X42" s="43"/>
      <c r="Y42" s="43"/>
    </row>
    <row r="43">
      <c r="A43" s="139"/>
      <c r="B43" s="49"/>
      <c r="C43" s="148" t="s">
        <v>221</v>
      </c>
      <c r="D43" s="146">
        <f>'Expenses 2021'!F40</f>
        <v>379415</v>
      </c>
      <c r="E43" s="165">
        <f t="shared" si="1"/>
        <v>0.1604216462</v>
      </c>
      <c r="F43" s="43"/>
      <c r="G43" s="43"/>
      <c r="H43" s="43"/>
      <c r="I43" s="43"/>
      <c r="J43" s="43"/>
      <c r="K43" s="43"/>
      <c r="L43" s="43"/>
      <c r="M43" s="43"/>
      <c r="N43" s="43"/>
      <c r="O43" s="43"/>
      <c r="P43" s="43"/>
      <c r="Q43" s="43"/>
      <c r="R43" s="43"/>
      <c r="S43" s="43"/>
      <c r="T43" s="43"/>
      <c r="U43" s="43"/>
      <c r="V43" s="43"/>
      <c r="W43" s="43"/>
      <c r="X43" s="43"/>
      <c r="Y43" s="43"/>
    </row>
    <row r="44">
      <c r="A44" s="139"/>
      <c r="B44" s="49"/>
      <c r="C44" s="145" t="s">
        <v>185</v>
      </c>
      <c r="D44" s="146">
        <f>sum(D41:D43)</f>
        <v>2365111</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222</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223</v>
      </c>
      <c r="C47" s="145" t="s">
        <v>224</v>
      </c>
      <c r="D47" s="146">
        <f>'Revenues 2021'!F9</f>
        <v>1200792</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225</v>
      </c>
      <c r="D48" s="146">
        <f>'Expenses 2021'!F40</f>
        <v>379415</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226</v>
      </c>
      <c r="D49" s="166">
        <f>D47/D48</f>
        <v>3.164851152</v>
      </c>
      <c r="E49" s="150" t="s">
        <v>227</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228</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229</v>
      </c>
      <c r="C52" s="145" t="s">
        <v>230</v>
      </c>
      <c r="D52" s="146">
        <f>sum('Balance Sheet 2021'!E2:E10)</f>
        <v>5251460</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231</v>
      </c>
      <c r="D53" s="146">
        <f>sum('Balance Sheet 2021'!E19:E22)</f>
        <v>360513</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232</v>
      </c>
      <c r="D54" s="168">
        <f>D52/D53</f>
        <v>14.56663144</v>
      </c>
      <c r="E54" s="150" t="s">
        <v>233</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234</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235</v>
      </c>
      <c r="C57" s="145" t="s">
        <v>236</v>
      </c>
      <c r="D57" s="146">
        <f>sum('Balance Sheet 2021'!E25:E26)</f>
        <v>360837</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237</v>
      </c>
      <c r="D58" s="146">
        <f>'Balance Sheet 2021'!E18</f>
        <v>9627066</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238</v>
      </c>
      <c r="D59" s="169">
        <f>D57/D58</f>
        <v>0.03748151306</v>
      </c>
      <c r="E59" s="150" t="s">
        <v>239</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PUBLIC ART FUND</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685783.0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512387.0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2297961.0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3496131</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286786.0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240</v>
      </c>
      <c r="D11" s="61"/>
      <c r="E11" s="61"/>
      <c r="F11" s="62">
        <v>20600.0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307386</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77521.0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241</v>
      </c>
      <c r="D26" s="50">
        <v>216130.0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229587.0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-13457</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-13457</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164937.0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164937.0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153606.0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4479.0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149127</v>
      </c>
      <c r="G38" s="43"/>
      <c r="H38" s="43"/>
      <c r="I38" s="43"/>
      <c r="J38" s="43"/>
      <c r="K38" s="43"/>
      <c r="L38" s="43"/>
      <c r="M38" s="43"/>
      <c r="N38" s="43"/>
      <c r="O38" s="43"/>
      <c r="P38" s="43"/>
      <c r="Q38" s="43"/>
      <c r="R38" s="43"/>
      <c r="S38" s="43"/>
      <c r="T38" s="43"/>
      <c r="U38" s="43"/>
      <c r="V38" s="43"/>
      <c r="W38" s="43"/>
      <c r="X38" s="43"/>
      <c r="Y38" s="43"/>
      <c r="Z38" s="43"/>
    </row>
    <row r="39">
      <c r="A39" s="49"/>
      <c r="B39" s="45" t="s">
        <v>97</v>
      </c>
      <c r="C39" s="60" t="s">
        <v>98</v>
      </c>
      <c r="D39" s="74"/>
      <c r="E39" s="48">
        <v>203202.0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203202</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100</v>
      </c>
      <c r="D44" s="88"/>
      <c r="E44" s="88"/>
      <c r="F44" s="89">
        <f>sum(F16:F43)+F9</f>
        <v>4219910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PUBLIC ART FUND</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101</v>
      </c>
      <c r="D2" s="42" t="s">
        <v>102</v>
      </c>
      <c r="E2" s="42" t="s">
        <v>103</v>
      </c>
      <c r="F2" s="42" t="s">
        <v>104</v>
      </c>
      <c r="G2" s="43"/>
      <c r="H2" s="43"/>
      <c r="I2" s="43"/>
      <c r="J2" s="43"/>
      <c r="K2" s="43"/>
      <c r="L2" s="43"/>
      <c r="M2" s="43"/>
      <c r="N2" s="43"/>
      <c r="O2" s="43"/>
      <c r="P2" s="43"/>
      <c r="Q2" s="43"/>
      <c r="R2" s="43"/>
      <c r="S2" s="43"/>
      <c r="T2" s="43"/>
      <c r="U2" s="43"/>
      <c r="V2" s="43"/>
      <c r="W2" s="43"/>
      <c r="X2" s="43"/>
      <c r="Y2" s="43"/>
      <c r="Z2" s="43"/>
    </row>
    <row r="3">
      <c r="A3" s="80">
        <v>1.0</v>
      </c>
      <c r="B3" s="96" t="s">
        <v>105</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106</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107</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108</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109</v>
      </c>
      <c r="C7" s="98">
        <f t="shared" si="1"/>
        <v>910863</v>
      </c>
      <c r="D7" s="99">
        <v>330218.0</v>
      </c>
      <c r="E7" s="99">
        <v>299089.0</v>
      </c>
      <c r="F7" s="99">
        <v>281556.0</v>
      </c>
      <c r="G7" s="43"/>
      <c r="H7" s="43"/>
      <c r="I7" s="43"/>
      <c r="J7" s="43"/>
      <c r="K7" s="43"/>
      <c r="L7" s="43"/>
      <c r="M7" s="43"/>
      <c r="N7" s="43"/>
      <c r="O7" s="43"/>
      <c r="P7" s="43"/>
      <c r="Q7" s="43"/>
      <c r="R7" s="43"/>
      <c r="S7" s="43"/>
      <c r="T7" s="43"/>
      <c r="U7" s="43"/>
      <c r="V7" s="43"/>
      <c r="W7" s="43"/>
      <c r="X7" s="43"/>
      <c r="Y7" s="43"/>
      <c r="Z7" s="43"/>
    </row>
    <row r="8">
      <c r="A8" s="80">
        <v>6.0</v>
      </c>
      <c r="B8" s="96" t="s">
        <v>110</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111</v>
      </c>
      <c r="C9" s="98">
        <f t="shared" si="1"/>
        <v>1425356</v>
      </c>
      <c r="D9" s="99">
        <v>855271.0</v>
      </c>
      <c r="E9" s="99">
        <v>288089.0</v>
      </c>
      <c r="F9" s="99">
        <v>281996.0</v>
      </c>
      <c r="G9" s="43"/>
      <c r="H9" s="43"/>
      <c r="I9" s="43"/>
      <c r="J9" s="43"/>
      <c r="K9" s="43"/>
      <c r="L9" s="43"/>
      <c r="M9" s="43"/>
      <c r="N9" s="43"/>
      <c r="O9" s="43"/>
      <c r="P9" s="43"/>
      <c r="Q9" s="43"/>
      <c r="R9" s="43"/>
      <c r="S9" s="43"/>
      <c r="T9" s="43"/>
      <c r="U9" s="43"/>
      <c r="V9" s="43"/>
      <c r="W9" s="43"/>
      <c r="X9" s="43"/>
      <c r="Y9" s="43"/>
      <c r="Z9" s="43"/>
    </row>
    <row r="10">
      <c r="A10" s="80">
        <v>8.0</v>
      </c>
      <c r="B10" s="96" t="s">
        <v>112</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113</v>
      </c>
      <c r="C11" s="98">
        <f t="shared" si="1"/>
        <v>189327</v>
      </c>
      <c r="D11" s="99">
        <v>102539.0</v>
      </c>
      <c r="E11" s="99">
        <v>44209.0</v>
      </c>
      <c r="F11" s="99">
        <v>42579.0</v>
      </c>
      <c r="G11" s="43"/>
      <c r="H11" s="43"/>
      <c r="I11" s="43"/>
      <c r="J11" s="43"/>
      <c r="K11" s="43"/>
      <c r="L11" s="43"/>
      <c r="M11" s="43"/>
      <c r="N11" s="43"/>
      <c r="O11" s="43"/>
      <c r="P11" s="43"/>
      <c r="Q11" s="43"/>
      <c r="R11" s="43"/>
      <c r="S11" s="43"/>
      <c r="T11" s="43"/>
      <c r="U11" s="43"/>
      <c r="V11" s="43"/>
      <c r="W11" s="43"/>
      <c r="X11" s="43"/>
      <c r="Y11" s="43"/>
      <c r="Z11" s="43"/>
    </row>
    <row r="12">
      <c r="A12" s="45">
        <v>10.0</v>
      </c>
      <c r="B12" s="46" t="s">
        <v>114</v>
      </c>
      <c r="C12" s="98">
        <f t="shared" si="1"/>
        <v>176135</v>
      </c>
      <c r="D12" s="99">
        <v>89829.0</v>
      </c>
      <c r="E12" s="99">
        <v>44034.0</v>
      </c>
      <c r="F12" s="99">
        <v>42272.0</v>
      </c>
      <c r="G12" s="43"/>
      <c r="H12" s="43"/>
      <c r="I12" s="43"/>
      <c r="J12" s="43"/>
      <c r="K12" s="43"/>
      <c r="L12" s="43"/>
      <c r="M12" s="43"/>
      <c r="N12" s="43"/>
      <c r="O12" s="43"/>
      <c r="P12" s="43"/>
      <c r="Q12" s="43"/>
      <c r="R12" s="43"/>
      <c r="S12" s="43"/>
      <c r="T12" s="43"/>
      <c r="U12" s="43"/>
      <c r="V12" s="43"/>
      <c r="W12" s="43"/>
      <c r="X12" s="43"/>
      <c r="Y12" s="43"/>
      <c r="Z12" s="43"/>
    </row>
    <row r="13">
      <c r="A13" s="45">
        <v>11.0</v>
      </c>
      <c r="B13" s="46" t="s">
        <v>115</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116</v>
      </c>
      <c r="B14" s="46" t="s">
        <v>117</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118</v>
      </c>
      <c r="C15" s="98">
        <f t="shared" si="1"/>
        <v>49490</v>
      </c>
      <c r="D15" s="99">
        <v>786.0</v>
      </c>
      <c r="E15" s="99">
        <v>48704.0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119</v>
      </c>
      <c r="C16" s="98">
        <f t="shared" si="1"/>
        <v>27522</v>
      </c>
      <c r="D16" s="99">
        <v>0.0</v>
      </c>
      <c r="E16" s="99">
        <v>27522.0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120</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121</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122</v>
      </c>
      <c r="C19" s="98">
        <f t="shared" si="1"/>
        <v>30385</v>
      </c>
      <c r="D19" s="99">
        <v>0.0</v>
      </c>
      <c r="E19" s="99">
        <v>30385.0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123</v>
      </c>
      <c r="C20" s="98">
        <f t="shared" si="1"/>
        <v>1191171</v>
      </c>
      <c r="D20" s="99">
        <v>558717.0</v>
      </c>
      <c r="E20" s="99">
        <v>540422.0</v>
      </c>
      <c r="F20" s="99">
        <v>92032.0</v>
      </c>
      <c r="G20" s="43"/>
      <c r="H20" s="43"/>
      <c r="I20" s="43"/>
      <c r="J20" s="43"/>
      <c r="K20" s="43"/>
      <c r="L20" s="43"/>
      <c r="M20" s="43"/>
      <c r="N20" s="43"/>
      <c r="O20" s="43"/>
      <c r="P20" s="43"/>
      <c r="Q20" s="43"/>
      <c r="R20" s="43"/>
      <c r="S20" s="43"/>
      <c r="T20" s="43"/>
      <c r="U20" s="43"/>
      <c r="V20" s="43"/>
      <c r="W20" s="43"/>
      <c r="X20" s="43"/>
      <c r="Y20" s="43"/>
      <c r="Z20" s="43"/>
    </row>
    <row r="21">
      <c r="A21" s="45">
        <v>12.0</v>
      </c>
      <c r="B21" s="46" t="s">
        <v>124</v>
      </c>
      <c r="C21" s="98">
        <f t="shared" si="1"/>
        <v>55291</v>
      </c>
      <c r="D21" s="99">
        <v>49217.0</v>
      </c>
      <c r="E21" s="99">
        <v>6074.0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125</v>
      </c>
      <c r="C22" s="98">
        <f t="shared" si="1"/>
        <v>72064</v>
      </c>
      <c r="D22" s="99">
        <v>49565.0</v>
      </c>
      <c r="E22" s="99">
        <v>16982.0</v>
      </c>
      <c r="F22" s="99">
        <v>5517.0</v>
      </c>
      <c r="G22" s="43"/>
      <c r="H22" s="43"/>
      <c r="I22" s="43"/>
      <c r="J22" s="43"/>
      <c r="K22" s="43"/>
      <c r="L22" s="43"/>
      <c r="M22" s="43"/>
      <c r="N22" s="43"/>
      <c r="O22" s="43"/>
      <c r="P22" s="43"/>
      <c r="Q22" s="43"/>
      <c r="R22" s="43"/>
      <c r="S22" s="43"/>
      <c r="T22" s="43"/>
      <c r="U22" s="43"/>
      <c r="V22" s="43"/>
      <c r="W22" s="43"/>
      <c r="X22" s="43"/>
      <c r="Y22" s="43"/>
      <c r="Z22" s="43"/>
    </row>
    <row r="23">
      <c r="A23" s="45">
        <v>14.0</v>
      </c>
      <c r="B23" s="46" t="s">
        <v>126</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127</v>
      </c>
      <c r="C25" s="98">
        <f t="shared" si="1"/>
        <v>176016</v>
      </c>
      <c r="D25" s="99">
        <v>89768.0</v>
      </c>
      <c r="E25" s="99">
        <v>44003.0</v>
      </c>
      <c r="F25" s="99">
        <v>42245.0</v>
      </c>
      <c r="G25" s="43"/>
      <c r="H25" s="43"/>
      <c r="I25" s="43"/>
      <c r="J25" s="43"/>
      <c r="K25" s="43"/>
      <c r="L25" s="43"/>
      <c r="M25" s="43"/>
      <c r="N25" s="43"/>
      <c r="O25" s="43"/>
      <c r="P25" s="43"/>
      <c r="Q25" s="43"/>
      <c r="R25" s="43"/>
      <c r="S25" s="43"/>
      <c r="T25" s="43"/>
      <c r="U25" s="43"/>
      <c r="V25" s="43"/>
      <c r="W25" s="43"/>
      <c r="X25" s="43"/>
      <c r="Y25" s="43"/>
      <c r="Z25" s="43"/>
    </row>
    <row r="26">
      <c r="A26" s="45">
        <v>17.0</v>
      </c>
      <c r="B26" s="46" t="s">
        <v>128</v>
      </c>
      <c r="C26" s="98">
        <f t="shared" si="1"/>
        <v>114356</v>
      </c>
      <c r="D26" s="99">
        <v>42311.0</v>
      </c>
      <c r="E26" s="99">
        <v>34781.0</v>
      </c>
      <c r="F26" s="99">
        <v>37264.0</v>
      </c>
      <c r="G26" s="43"/>
      <c r="H26" s="43"/>
      <c r="I26" s="43"/>
      <c r="J26" s="43"/>
      <c r="K26" s="43"/>
      <c r="L26" s="43"/>
      <c r="M26" s="43"/>
      <c r="N26" s="43"/>
      <c r="O26" s="43"/>
      <c r="P26" s="43"/>
      <c r="Q26" s="43"/>
      <c r="R26" s="43"/>
      <c r="S26" s="43"/>
      <c r="T26" s="43"/>
      <c r="U26" s="43"/>
      <c r="V26" s="43"/>
      <c r="W26" s="43"/>
      <c r="X26" s="43"/>
      <c r="Y26" s="43"/>
      <c r="Z26" s="43"/>
    </row>
    <row r="27">
      <c r="A27" s="80">
        <v>18.0</v>
      </c>
      <c r="B27" s="96" t="s">
        <v>129</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130</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131</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132</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133</v>
      </c>
      <c r="C31" s="98">
        <f t="shared" si="1"/>
        <v>12225</v>
      </c>
      <c r="D31" s="99">
        <v>6235.0</v>
      </c>
      <c r="E31" s="99">
        <v>3056.0</v>
      </c>
      <c r="F31" s="99">
        <v>2934.0</v>
      </c>
      <c r="G31" s="43"/>
      <c r="H31" s="43"/>
      <c r="I31" s="43"/>
      <c r="J31" s="43"/>
      <c r="K31" s="43"/>
      <c r="L31" s="43"/>
      <c r="M31" s="43"/>
      <c r="N31" s="43"/>
      <c r="O31" s="43"/>
      <c r="P31" s="43"/>
      <c r="Q31" s="43"/>
      <c r="R31" s="43"/>
      <c r="S31" s="43"/>
      <c r="T31" s="43"/>
      <c r="U31" s="43"/>
      <c r="V31" s="43"/>
      <c r="W31" s="43"/>
      <c r="X31" s="43"/>
      <c r="Y31" s="43"/>
      <c r="Z31" s="43"/>
    </row>
    <row r="32">
      <c r="A32" s="45">
        <v>23.0</v>
      </c>
      <c r="B32" s="46" t="s">
        <v>134</v>
      </c>
      <c r="C32" s="98">
        <f t="shared" si="1"/>
        <v>34653</v>
      </c>
      <c r="D32" s="99">
        <v>18915.0</v>
      </c>
      <c r="E32" s="99">
        <v>9334.0</v>
      </c>
      <c r="F32" s="99">
        <v>6404.0</v>
      </c>
      <c r="G32" s="43"/>
      <c r="H32" s="43"/>
      <c r="I32" s="43"/>
      <c r="J32" s="43"/>
      <c r="K32" s="43"/>
      <c r="L32" s="43"/>
      <c r="M32" s="43"/>
      <c r="N32" s="43"/>
      <c r="O32" s="43"/>
      <c r="P32" s="43"/>
      <c r="Q32" s="43"/>
      <c r="R32" s="43"/>
      <c r="S32" s="43"/>
      <c r="T32" s="43"/>
      <c r="U32" s="43"/>
      <c r="V32" s="43"/>
      <c r="W32" s="43"/>
      <c r="X32" s="43"/>
      <c r="Y32" s="43"/>
      <c r="Z32" s="43"/>
    </row>
    <row r="33">
      <c r="A33" s="45">
        <v>24.0</v>
      </c>
      <c r="B33" s="46" t="s">
        <v>135</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116</v>
      </c>
      <c r="B34" s="60" t="s">
        <v>136</v>
      </c>
      <c r="C34" s="98">
        <f t="shared" si="1"/>
        <v>335328</v>
      </c>
      <c r="D34" s="99">
        <v>306051.0</v>
      </c>
      <c r="E34" s="99">
        <v>29277.0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242</v>
      </c>
      <c r="C35" s="98">
        <f t="shared" si="1"/>
        <v>138395</v>
      </c>
      <c r="D35" s="99">
        <v>130835.0</v>
      </c>
      <c r="E35" s="99">
        <v>0.0</v>
      </c>
      <c r="F35" s="99">
        <v>7560.0</v>
      </c>
      <c r="G35" s="43"/>
      <c r="H35" s="43"/>
      <c r="I35" s="43"/>
      <c r="J35" s="43"/>
      <c r="K35" s="43"/>
      <c r="L35" s="43"/>
      <c r="M35" s="43"/>
      <c r="N35" s="43"/>
      <c r="O35" s="43"/>
      <c r="P35" s="43"/>
      <c r="Q35" s="43"/>
      <c r="R35" s="43"/>
      <c r="S35" s="43"/>
      <c r="T35" s="43"/>
      <c r="U35" s="43"/>
      <c r="V35" s="43"/>
      <c r="W35" s="43"/>
      <c r="X35" s="43"/>
      <c r="Y35" s="43"/>
      <c r="Z35" s="43"/>
    </row>
    <row r="36">
      <c r="A36" s="45" t="s">
        <v>50</v>
      </c>
      <c r="B36" s="60" t="s">
        <v>137</v>
      </c>
      <c r="C36" s="98">
        <f t="shared" si="1"/>
        <v>128004</v>
      </c>
      <c r="D36" s="99">
        <v>91364.0</v>
      </c>
      <c r="E36" s="99">
        <v>24841.0</v>
      </c>
      <c r="F36" s="99">
        <v>11799.0</v>
      </c>
      <c r="G36" s="43"/>
      <c r="H36" s="43"/>
      <c r="I36" s="43"/>
      <c r="J36" s="43"/>
      <c r="K36" s="43"/>
      <c r="L36" s="43"/>
      <c r="M36" s="43"/>
      <c r="N36" s="43"/>
      <c r="O36" s="43"/>
      <c r="P36" s="43"/>
      <c r="Q36" s="43"/>
      <c r="R36" s="43"/>
      <c r="S36" s="43"/>
      <c r="T36" s="43"/>
      <c r="U36" s="43"/>
      <c r="V36" s="43"/>
      <c r="W36" s="43"/>
      <c r="X36" s="43"/>
      <c r="Y36" s="43"/>
      <c r="Z36" s="43"/>
    </row>
    <row r="37">
      <c r="A37" s="45" t="s">
        <v>52</v>
      </c>
      <c r="B37" s="60" t="s">
        <v>243</v>
      </c>
      <c r="C37" s="98">
        <f t="shared" si="1"/>
        <v>86799</v>
      </c>
      <c r="D37" s="99">
        <v>86799.0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140</v>
      </c>
      <c r="C38" s="98">
        <f t="shared" si="1"/>
        <v>207411</v>
      </c>
      <c r="D38" s="99">
        <v>83810.0</v>
      </c>
      <c r="E38" s="99">
        <v>42593.0</v>
      </c>
      <c r="F38" s="99">
        <v>81008.0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141</v>
      </c>
      <c r="C40" s="104">
        <f t="shared" ref="C40:F40" si="2">sum(C3:C39)</f>
        <v>5360791</v>
      </c>
      <c r="D40" s="104">
        <f t="shared" si="2"/>
        <v>2892230</v>
      </c>
      <c r="E40" s="104">
        <f t="shared" si="2"/>
        <v>1533395</v>
      </c>
      <c r="F40" s="104">
        <f t="shared" si="2"/>
        <v>935166</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PUBLIC ART FUND</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142</v>
      </c>
      <c r="B2" s="45">
        <v>1.0</v>
      </c>
      <c r="C2" s="46" t="s">
        <v>143</v>
      </c>
      <c r="D2" s="111"/>
      <c r="E2" s="112">
        <v>1407490.0</v>
      </c>
      <c r="F2" s="43"/>
      <c r="G2" s="43"/>
      <c r="H2" s="43"/>
      <c r="I2" s="43"/>
      <c r="J2" s="43"/>
      <c r="K2" s="43"/>
      <c r="L2" s="43"/>
      <c r="M2" s="43"/>
      <c r="N2" s="43"/>
      <c r="O2" s="43"/>
      <c r="P2" s="43"/>
      <c r="Q2" s="43"/>
      <c r="R2" s="43"/>
      <c r="S2" s="43"/>
      <c r="T2" s="43"/>
      <c r="U2" s="43"/>
      <c r="V2" s="43"/>
      <c r="W2" s="43"/>
      <c r="X2" s="43"/>
      <c r="Y2" s="43"/>
      <c r="Z2" s="43"/>
    </row>
    <row r="3">
      <c r="A3" s="49"/>
      <c r="B3" s="45">
        <v>2.0</v>
      </c>
      <c r="C3" s="46" t="s">
        <v>144</v>
      </c>
      <c r="D3" s="113"/>
      <c r="E3" s="112">
        <v>999633.0</v>
      </c>
      <c r="F3" s="43"/>
      <c r="G3" s="43"/>
      <c r="H3" s="43"/>
      <c r="I3" s="43"/>
      <c r="J3" s="43"/>
      <c r="K3" s="43"/>
      <c r="L3" s="43"/>
      <c r="M3" s="43"/>
      <c r="N3" s="43"/>
      <c r="O3" s="43"/>
      <c r="P3" s="43"/>
      <c r="Q3" s="43"/>
      <c r="R3" s="43"/>
      <c r="S3" s="43"/>
      <c r="T3" s="43"/>
      <c r="U3" s="43"/>
      <c r="V3" s="43"/>
      <c r="W3" s="43"/>
      <c r="X3" s="43"/>
      <c r="Y3" s="43"/>
      <c r="Z3" s="43"/>
    </row>
    <row r="4">
      <c r="A4" s="49"/>
      <c r="B4" s="45">
        <v>3.0</v>
      </c>
      <c r="C4" s="46" t="s">
        <v>145</v>
      </c>
      <c r="D4" s="111"/>
      <c r="E4" s="112">
        <v>916589.0</v>
      </c>
      <c r="F4" s="43"/>
      <c r="G4" s="43"/>
      <c r="H4" s="43"/>
      <c r="I4" s="43"/>
      <c r="J4" s="43"/>
      <c r="K4" s="43"/>
      <c r="L4" s="43"/>
      <c r="M4" s="43"/>
      <c r="N4" s="43"/>
      <c r="O4" s="43"/>
      <c r="P4" s="43"/>
      <c r="Q4" s="43"/>
      <c r="R4" s="43"/>
      <c r="S4" s="43"/>
      <c r="T4" s="43"/>
      <c r="U4" s="43"/>
      <c r="V4" s="43"/>
      <c r="W4" s="43"/>
      <c r="X4" s="43"/>
      <c r="Y4" s="43"/>
      <c r="Z4" s="43"/>
    </row>
    <row r="5">
      <c r="A5" s="49"/>
      <c r="B5" s="45">
        <v>4.0</v>
      </c>
      <c r="C5" s="46" t="s">
        <v>146</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147</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148</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149</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150</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151</v>
      </c>
      <c r="D10" s="111"/>
      <c r="E10" s="112">
        <v>139742.0</v>
      </c>
      <c r="F10" s="43"/>
      <c r="G10" s="43"/>
      <c r="H10" s="43"/>
      <c r="I10" s="43"/>
      <c r="J10" s="43"/>
      <c r="K10" s="43"/>
      <c r="L10" s="43"/>
      <c r="M10" s="43"/>
      <c r="N10" s="43"/>
      <c r="O10" s="43"/>
      <c r="P10" s="43"/>
      <c r="Q10" s="43"/>
      <c r="R10" s="43"/>
      <c r="S10" s="43"/>
      <c r="T10" s="43"/>
      <c r="U10" s="43"/>
      <c r="V10" s="43"/>
      <c r="W10" s="43"/>
      <c r="X10" s="43"/>
      <c r="Y10" s="43"/>
      <c r="Z10" s="43"/>
    </row>
    <row r="11">
      <c r="A11" s="49"/>
      <c r="B11" s="45" t="s">
        <v>152</v>
      </c>
      <c r="C11" s="46" t="s">
        <v>153</v>
      </c>
      <c r="D11" s="112">
        <v>758585.0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154</v>
      </c>
      <c r="C12" s="46" t="s">
        <v>155</v>
      </c>
      <c r="D12" s="112">
        <v>738838.0</v>
      </c>
      <c r="E12" s="109">
        <f>D11-D12</f>
        <v>19747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156</v>
      </c>
      <c r="D13" s="113"/>
      <c r="E13" s="112">
        <v>3598318.0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157</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158</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159</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160</v>
      </c>
      <c r="D17" s="113"/>
      <c r="E17" s="112">
        <v>1572967.0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161</v>
      </c>
      <c r="D18" s="114"/>
      <c r="E18" s="115">
        <f>sum(E2:E17)</f>
        <v>8654486</v>
      </c>
      <c r="F18" s="43"/>
      <c r="G18" s="43"/>
      <c r="H18" s="43"/>
      <c r="I18" s="43"/>
      <c r="J18" s="43"/>
      <c r="K18" s="43"/>
      <c r="L18" s="43"/>
      <c r="M18" s="43"/>
      <c r="N18" s="43"/>
      <c r="O18" s="43"/>
      <c r="P18" s="43"/>
      <c r="Q18" s="43"/>
      <c r="R18" s="43"/>
      <c r="S18" s="43"/>
      <c r="T18" s="43"/>
      <c r="U18" s="43"/>
      <c r="V18" s="43"/>
      <c r="W18" s="43"/>
      <c r="X18" s="43"/>
      <c r="Y18" s="43"/>
      <c r="Z18" s="43"/>
    </row>
    <row r="19">
      <c r="A19" s="44" t="s">
        <v>162</v>
      </c>
      <c r="B19" s="116">
        <v>17.0</v>
      </c>
      <c r="C19" s="117" t="s">
        <v>163</v>
      </c>
      <c r="D19" s="118"/>
      <c r="E19" s="112">
        <v>168951.0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164</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165</v>
      </c>
      <c r="D21" s="118"/>
      <c r="E21" s="112">
        <v>1250.0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166</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167</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168</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169</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170</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171</v>
      </c>
      <c r="D27" s="118"/>
      <c r="E27" s="119">
        <v>1510401.0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172</v>
      </c>
      <c r="D28" s="126"/>
      <c r="E28" s="127">
        <f>sum(E19:E27)</f>
        <v>1680602</v>
      </c>
      <c r="F28" s="43"/>
      <c r="G28" s="43"/>
      <c r="H28" s="43"/>
      <c r="I28" s="43"/>
      <c r="J28" s="43"/>
      <c r="K28" s="43"/>
      <c r="L28" s="43"/>
      <c r="M28" s="43"/>
      <c r="N28" s="43"/>
      <c r="O28" s="43"/>
      <c r="P28" s="43"/>
      <c r="Q28" s="43"/>
      <c r="R28" s="43"/>
      <c r="S28" s="43"/>
      <c r="T28" s="43"/>
      <c r="U28" s="43"/>
      <c r="V28" s="43"/>
      <c r="W28" s="43"/>
      <c r="X28" s="43"/>
      <c r="Y28" s="43"/>
      <c r="Z28" s="43"/>
    </row>
    <row r="29">
      <c r="A29" s="65" t="s">
        <v>173</v>
      </c>
      <c r="B29" s="128"/>
      <c r="C29" s="129" t="s">
        <v>174</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175</v>
      </c>
      <c r="D30" s="118"/>
      <c r="E30" s="112">
        <v>4683098.0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176</v>
      </c>
      <c r="D31" s="118"/>
      <c r="E31" s="112">
        <v>2290786.0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177</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178</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179</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180</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181</v>
      </c>
      <c r="D36" s="132"/>
      <c r="E36" s="127">
        <f>sum(E30:E35)</f>
        <v>6973884</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182</v>
      </c>
      <c r="D37" s="136"/>
      <c r="E37" s="137">
        <f>E36+E28</f>
        <v>8654486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