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<sst xmlns="http://schemas.openxmlformats.org/spreadsheetml/2006/main" count="857" uniqueCount="244">
  <si>
    <t>PARKLAND HEALTH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</si>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</sst>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PARKLAND HEALTH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2022'!C40</f>
        <v>15505116</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15505116</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1292093</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2022'!E2+'Balance Sheet 2022'!E3</f>
        <v>26611734</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20.59583482</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2022'!E30</f>
        <v>3556779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2022'!C40</f>
        <v>15505116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1292093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2.752726777</v>
      </c>
      <c r="E14" s="150" t="s">
        <v>184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2022'!E13:E15)</f>
        <v>8573325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2022'!C40</f>
        <v>15505116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1292093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6.635222852</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27.23105767</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2022'!E2:E7,'Revenues 2022'!F10:F15)</f>
        <v>10322345</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2022'!F44</f>
        <v>16260527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0.6348099911</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2022'!C7:C9)</f>
        <v>3132661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2022'!C10:C12)</f>
        <v>718247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3850908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2022'!C40</f>
        <v>15505116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0.2483637014</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2022'!C10:C11)</f>
        <v>718247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2022'!C7:C9)</f>
        <v>3132661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0.2292769629</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235</v>
      </c>
      <c r="D41" s="75">
        <f>'Expenses 2022'!D40</f>
        <v>11023352</v>
      </c>
      <c r="E41" s="165">
        <f t="shared" ref="E41:E44" si="1">D41/$D$44</f>
        <v>0.7109493408</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2022'!E40</f>
        <v>1896362</v>
      </c>
      <c r="E42" s="165">
        <f t="shared" si="1"/>
        <v>0.1223055668</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2022'!F40</f>
        <v>2585402</v>
      </c>
      <c r="E43" s="165">
        <f t="shared" si="1"/>
        <v>0.1667450924</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15505116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2022'!F9</f>
        <v>14795737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2022'!F40</f>
        <v>2585402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if(D48=0, "$0",D47/D48)</f>
        <v>5.722799394</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2022'!E2:E10)</f>
        <v>30555398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2022'!E19:E22)</f>
        <v>39229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778.8982131</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2022'!E18</f>
        <v>39128723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PARKLAND HEALTH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4747260.0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1.2673232E7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39912.0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17420492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1408861.0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2.1969114E7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2.1972102E7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-2988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-2988</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18826365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PARKLAND HEALTH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8480740</v>
      </c>
      <c r="D3" s="99">
        <v>8480740.0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1059517</v>
      </c>
      <c r="D7" s="99">
        <v>0.0</v>
      </c>
      <c r="E7" s="99">
        <v>390785.0</v>
      </c>
      <c r="F7" s="99">
        <v>668732.0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2205222</v>
      </c>
      <c r="D9" s="99">
        <v>0.0</v>
      </c>
      <c r="E9" s="99">
        <v>934679.0</v>
      </c>
      <c r="F9" s="99">
        <v>1270543.0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851811</v>
      </c>
      <c r="D11" s="99">
        <v>0.0</v>
      </c>
      <c r="E11" s="99">
        <v>345830.0</v>
      </c>
      <c r="F11" s="99">
        <v>505981.0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31666</v>
      </c>
      <c r="D16" s="99">
        <v>0.0</v>
      </c>
      <c r="E16" s="99">
        <v>31666.0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83777</v>
      </c>
      <c r="D18" s="99">
        <v>0.0</v>
      </c>
      <c r="E18" s="99">
        <v>0.0</v>
      </c>
      <c r="F18" s="99">
        <v>83777.0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8268</v>
      </c>
      <c r="D19" s="99">
        <v>0.0</v>
      </c>
      <c r="E19" s="99">
        <v>8268.0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93042</v>
      </c>
      <c r="D21" s="99">
        <v>0.0</v>
      </c>
      <c r="E21" s="99">
        <v>0.0</v>
      </c>
      <c r="F21" s="99">
        <v>93042.0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11058</v>
      </c>
      <c r="D22" s="99">
        <v>0.0</v>
      </c>
      <c r="E22" s="99">
        <v>11058.0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55788</v>
      </c>
      <c r="D23" s="99">
        <v>0.0</v>
      </c>
      <c r="E23" s="99">
        <v>0.0</v>
      </c>
      <c r="F23" s="99">
        <v>55788.0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166144</v>
      </c>
      <c r="D25" s="99">
        <v>0.0</v>
      </c>
      <c r="E25" s="99">
        <v>166144.0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5847</v>
      </c>
      <c r="D26" s="99">
        <v>0.0</v>
      </c>
      <c r="E26" s="99">
        <v>0.0</v>
      </c>
      <c r="F26" s="99">
        <v>5847.0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8270</v>
      </c>
      <c r="D28" s="99">
        <v>0.0</v>
      </c>
      <c r="E28" s="99">
        <v>0.0</v>
      </c>
      <c r="F28" s="99">
        <v>8270.0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87209</v>
      </c>
      <c r="D34" s="99">
        <v>0.0</v>
      </c>
      <c r="E34" s="99">
        <v>13266.0</v>
      </c>
      <c r="F34" s="99">
        <v>73943.0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13148359</v>
      </c>
      <c r="D40" s="104">
        <f t="shared" si="2"/>
        <v>8480740</v>
      </c>
      <c r="E40" s="104">
        <f t="shared" si="2"/>
        <v>1901696</v>
      </c>
      <c r="F40" s="104">
        <f t="shared" si="2"/>
        <v>2765923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PARKLAND HEALTH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9236101.0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2.2930171E7</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3036835.0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65035.0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106614.0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1.1155242E7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46529998</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87502.0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87144.0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2699987.0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2874633</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4210840.0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3.9444525E7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43655365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46529998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PARKLAND HEALTH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2023'!C40</f>
        <v>13148359</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13148359</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1095696.583</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2023'!E2+'Balance Sheet 2023'!E3</f>
        <v>32166272</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29.35691549</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2023'!E30</f>
        <v>4210840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2023'!C40</f>
        <v>13148359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1095696.583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3.843071215</v>
      </c>
      <c r="E14" s="150" t="s">
        <v>184</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2023'!E13:E15)</f>
        <v>11155242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2023'!C40</f>
        <v>13148359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1095696.583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10.18095901</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39.5378745</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2023'!E2:E7,'Revenues 2023'!F10:F15)</f>
        <v>12673232</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2023'!F44</f>
        <v>18826365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0.6731640441</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2023'!C7:C9)</f>
        <v>3264739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2023'!C10:C12)</f>
        <v>851811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4116550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2023'!C40</f>
        <v>13148359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0.3130846975</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2023'!C10:C11)</f>
        <v>851811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2023'!C7:C9)</f>
        <v>3264739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0.2609124343</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237</v>
      </c>
      <c r="D41" s="75">
        <f>'Expenses 2023'!D40</f>
        <v>8480740</v>
      </c>
      <c r="E41" s="165">
        <f t="shared" ref="E41:E44" si="1">D41/$D$44</f>
        <v>0.6450036845</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2023'!E40</f>
        <v>1901696</v>
      </c>
      <c r="E42" s="165">
        <f t="shared" si="1"/>
        <v>0.1446337144</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2023'!F40</f>
        <v>2765923</v>
      </c>
      <c r="E43" s="165">
        <f t="shared" si="1"/>
        <v>0.2103626011</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13148359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2023'!F9</f>
        <v>17420492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2023'!F40</f>
        <v>2765923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if(D48=0, "$0",D47/D48)</f>
        <v>6.298256314</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2023'!E2:E10)</f>
        <v>35374756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2023'!E19:E22)</f>
        <v>174646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202.551195</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2023'!E18</f>
        <v>46529998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PARKLAND HEALTH FOUNDATION</v>
      </c>
      <c r="B1" s="2" t="s">
        <v>238</v>
      </c>
      <c r="C1" s="139"/>
      <c r="D1" s="139"/>
      <c r="E1" s="139"/>
      <c r="F1" s="140"/>
      <c r="G1" s="140"/>
      <c r="H1" s="140"/>
      <c r="I1" s="43"/>
      <c r="J1" s="43"/>
      <c r="K1" s="43"/>
      <c r="L1" s="43"/>
      <c r="M1" s="43"/>
      <c r="N1" s="43"/>
      <c r="O1" s="43"/>
      <c r="P1" s="43"/>
      <c r="Q1" s="43"/>
      <c r="R1" s="43"/>
      <c r="S1" s="43"/>
      <c r="T1" s="43"/>
      <c r="U1" s="43"/>
      <c r="V1" s="43"/>
      <c r="W1" s="43"/>
      <c r="X1" s="43"/>
      <c r="Y1" s="43"/>
    </row>
    <row r="2">
      <c r="A2" s="141" t="s">
        <v>177</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178</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239</v>
      </c>
      <c r="E4" s="45" t="s">
        <v>240</v>
      </c>
      <c r="F4" s="45" t="s">
        <v>241</v>
      </c>
      <c r="G4" s="59" t="s">
        <v>242</v>
      </c>
      <c r="H4" s="59"/>
      <c r="I4" s="43"/>
      <c r="J4" s="43"/>
      <c r="K4" s="43"/>
      <c r="L4" s="43"/>
      <c r="M4" s="43"/>
      <c r="N4" s="43"/>
      <c r="O4" s="43"/>
      <c r="P4" s="43"/>
      <c r="Q4" s="43"/>
      <c r="R4" s="43"/>
      <c r="S4" s="43"/>
      <c r="T4" s="43"/>
      <c r="U4" s="43"/>
      <c r="V4" s="43"/>
      <c r="W4" s="43"/>
      <c r="X4" s="43"/>
      <c r="Y4" s="43"/>
    </row>
    <row r="5">
      <c r="A5" s="139"/>
      <c r="B5" s="49"/>
      <c r="C5" s="148" t="s">
        <v>177</v>
      </c>
      <c r="D5" s="177">
        <f>'Ratios 2021'!D8</f>
        <v>22.06476662</v>
      </c>
      <c r="E5" s="177">
        <f>'Ratios 2022'!D8</f>
        <v>20.59583482</v>
      </c>
      <c r="F5" s="177">
        <f>'Ratios 2023'!D8</f>
        <v>29.35691549</v>
      </c>
      <c r="G5" s="177">
        <f>average(D5:F5)</f>
        <v>24.00583898</v>
      </c>
      <c r="H5" s="150" t="s">
        <v>184</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185</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186</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239</v>
      </c>
      <c r="E9" s="45" t="s">
        <v>240</v>
      </c>
      <c r="F9" s="45" t="s">
        <v>241</v>
      </c>
      <c r="G9" s="59" t="s">
        <v>242</v>
      </c>
      <c r="H9" s="59"/>
      <c r="I9" s="43"/>
      <c r="J9" s="43"/>
      <c r="K9" s="43"/>
      <c r="L9" s="43"/>
      <c r="M9" s="43"/>
      <c r="N9" s="43"/>
      <c r="O9" s="43"/>
      <c r="P9" s="43"/>
      <c r="Q9" s="43"/>
      <c r="R9" s="43"/>
      <c r="S9" s="43"/>
      <c r="T9" s="43"/>
      <c r="U9" s="43"/>
      <c r="V9" s="43"/>
      <c r="W9" s="43"/>
      <c r="X9" s="43"/>
      <c r="Y9" s="43"/>
    </row>
    <row r="10">
      <c r="A10" s="139"/>
      <c r="B10" s="49"/>
      <c r="C10" s="148" t="s">
        <v>185</v>
      </c>
      <c r="D10" s="149">
        <f>'Ratios 2021'!D14</f>
        <v>2.560427949</v>
      </c>
      <c r="E10" s="149">
        <f>'Ratios 2022'!D14</f>
        <v>2.752726777</v>
      </c>
      <c r="F10" s="149">
        <f>'Ratios 2023'!D14</f>
        <v>3.843071215</v>
      </c>
      <c r="G10" s="177">
        <f>average(D10:F10)</f>
        <v>3.052075314</v>
      </c>
      <c r="H10" s="150" t="s">
        <v>184</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190</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191</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239</v>
      </c>
      <c r="E14" s="45" t="s">
        <v>240</v>
      </c>
      <c r="F14" s="45" t="s">
        <v>241</v>
      </c>
      <c r="G14" s="59" t="s">
        <v>242</v>
      </c>
      <c r="H14" s="59"/>
      <c r="I14" s="43"/>
      <c r="J14" s="43"/>
      <c r="K14" s="43"/>
      <c r="L14" s="43"/>
      <c r="M14" s="43"/>
      <c r="N14" s="43"/>
      <c r="O14" s="43"/>
      <c r="P14" s="43"/>
      <c r="Q14" s="43"/>
      <c r="R14" s="43"/>
      <c r="S14" s="43"/>
      <c r="T14" s="43"/>
      <c r="U14" s="43"/>
      <c r="V14" s="43"/>
      <c r="W14" s="43"/>
      <c r="X14" s="43"/>
      <c r="Y14" s="43"/>
    </row>
    <row r="15">
      <c r="A15" s="139"/>
      <c r="B15" s="49"/>
      <c r="C15" s="148" t="s">
        <v>193</v>
      </c>
      <c r="D15" s="180">
        <f>'Ratios 2021'!D20</f>
        <v>6.769742405</v>
      </c>
      <c r="E15" s="180">
        <f>'Ratios 2022'!D20</f>
        <v>6.635222852</v>
      </c>
      <c r="F15" s="180">
        <f>'Ratios 2023'!D20</f>
        <v>10.18095901</v>
      </c>
      <c r="G15" s="177">
        <f>average(D15:F15)</f>
        <v>7.861974755</v>
      </c>
      <c r="H15" s="150" t="s">
        <v>184</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195</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196</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239</v>
      </c>
      <c r="E19" s="45" t="s">
        <v>240</v>
      </c>
      <c r="F19" s="45" t="s">
        <v>241</v>
      </c>
      <c r="G19" s="59" t="s">
        <v>242</v>
      </c>
      <c r="H19" s="59"/>
      <c r="I19" s="43"/>
      <c r="J19" s="43"/>
      <c r="K19" s="43"/>
      <c r="L19" s="43"/>
      <c r="M19" s="43"/>
      <c r="N19" s="43"/>
      <c r="O19" s="43"/>
      <c r="P19" s="43"/>
      <c r="Q19" s="43"/>
      <c r="R19" s="43"/>
      <c r="S19" s="43"/>
      <c r="T19" s="43"/>
      <c r="U19" s="43"/>
      <c r="V19" s="43"/>
      <c r="W19" s="43"/>
      <c r="X19" s="43"/>
      <c r="Y19" s="43"/>
    </row>
    <row r="20">
      <c r="A20" s="139"/>
      <c r="B20" s="49"/>
      <c r="C20" s="148" t="s">
        <v>195</v>
      </c>
      <c r="D20" s="163">
        <f>'Ratios 2021'!D26</f>
        <v>0.6832995065</v>
      </c>
      <c r="E20" s="163">
        <f>'Ratios 2022'!D26</f>
        <v>0.6348099911</v>
      </c>
      <c r="F20" s="163">
        <f>'Ratios 2023'!D26</f>
        <v>0.6731640441</v>
      </c>
      <c r="G20" s="181">
        <f>average(D20:F20)</f>
        <v>0.6637578472</v>
      </c>
      <c r="H20" s="150" t="s">
        <v>199</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200</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201</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239</v>
      </c>
      <c r="E24" s="45" t="s">
        <v>240</v>
      </c>
      <c r="F24" s="45" t="s">
        <v>241</v>
      </c>
      <c r="G24" s="59" t="s">
        <v>242</v>
      </c>
      <c r="H24" s="59"/>
      <c r="I24" s="43"/>
      <c r="J24" s="43"/>
      <c r="K24" s="43"/>
      <c r="L24" s="43"/>
      <c r="M24" s="43"/>
      <c r="N24" s="43"/>
      <c r="O24" s="43"/>
      <c r="P24" s="43"/>
      <c r="Q24" s="43"/>
      <c r="R24" s="43"/>
      <c r="S24" s="43"/>
      <c r="T24" s="43"/>
      <c r="U24" s="43"/>
      <c r="V24" s="43"/>
      <c r="W24" s="43"/>
      <c r="X24" s="43"/>
      <c r="Y24" s="43"/>
    </row>
    <row r="25">
      <c r="A25" s="139"/>
      <c r="B25" s="49"/>
      <c r="C25" s="148" t="s">
        <v>205</v>
      </c>
      <c r="D25" s="163">
        <f>'Ratios 2021'!D33</f>
        <v>0.2714148914</v>
      </c>
      <c r="E25" s="163">
        <f>'Ratios 2022'!D33</f>
        <v>0.2483637014</v>
      </c>
      <c r="F25" s="163">
        <f>'Ratios 2023'!D33</f>
        <v>0.3130846975</v>
      </c>
      <c r="G25" s="181">
        <f>average(D25:F25)</f>
        <v>0.2776210967</v>
      </c>
      <c r="H25" s="150" t="s">
        <v>206</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207</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208</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239</v>
      </c>
      <c r="E29" s="45" t="s">
        <v>240</v>
      </c>
      <c r="F29" s="45" t="s">
        <v>241</v>
      </c>
      <c r="G29" s="59" t="s">
        <v>242</v>
      </c>
      <c r="H29" s="59"/>
      <c r="I29" s="43"/>
      <c r="J29" s="43"/>
      <c r="K29" s="43"/>
      <c r="L29" s="43"/>
      <c r="M29" s="43"/>
      <c r="N29" s="43"/>
      <c r="O29" s="43"/>
      <c r="P29" s="43"/>
      <c r="Q29" s="43"/>
      <c r="R29" s="43"/>
      <c r="S29" s="43"/>
      <c r="T29" s="43"/>
      <c r="U29" s="43"/>
      <c r="V29" s="43"/>
      <c r="W29" s="43"/>
      <c r="X29" s="43"/>
      <c r="Y29" s="43"/>
    </row>
    <row r="30">
      <c r="A30" s="139"/>
      <c r="B30" s="49"/>
      <c r="C30" s="148" t="s">
        <v>207</v>
      </c>
      <c r="D30" s="163">
        <f>'Ratios 2021'!D38</f>
        <v>0.2386035291</v>
      </c>
      <c r="E30" s="163">
        <f>'Ratios 2022'!D38</f>
        <v>0.2292769629</v>
      </c>
      <c r="F30" s="163">
        <f>'Ratios 2023'!D38</f>
        <v>0.2609124343</v>
      </c>
      <c r="G30" s="181">
        <f>average(D30:F30)</f>
        <v>0.2429309755</v>
      </c>
      <c r="H30" s="150" t="s">
        <v>210</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211</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212</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239</v>
      </c>
      <c r="E34" s="45" t="s">
        <v>240</v>
      </c>
      <c r="F34" s="45" t="s">
        <v>241</v>
      </c>
      <c r="G34" s="59" t="s">
        <v>242</v>
      </c>
      <c r="H34" s="59"/>
      <c r="I34" s="43"/>
      <c r="J34" s="43"/>
      <c r="K34" s="43"/>
      <c r="L34" s="43"/>
      <c r="M34" s="43"/>
      <c r="N34" s="43"/>
      <c r="O34" s="43"/>
      <c r="P34" s="43"/>
      <c r="Q34" s="43"/>
      <c r="R34" s="43"/>
      <c r="S34" s="43"/>
      <c r="T34" s="43"/>
      <c r="U34" s="43"/>
      <c r="V34" s="43"/>
      <c r="W34" s="43"/>
      <c r="X34" s="43"/>
      <c r="Y34" s="43"/>
    </row>
    <row r="35">
      <c r="A35" s="139"/>
      <c r="B35" s="49"/>
      <c r="C35" s="148" t="s">
        <v>243</v>
      </c>
      <c r="D35" s="163">
        <f>'Ratios 2021'!E41</f>
        <v>0.6851921462</v>
      </c>
      <c r="E35" s="163">
        <f>'Ratios 2022'!E41</f>
        <v>0.7109493408</v>
      </c>
      <c r="F35" s="163">
        <f>'Ratios 2023'!E41</f>
        <v>0.6450036845</v>
      </c>
      <c r="G35" s="181">
        <f t="shared" ref="G35:G37" si="1">average(D35:F35)</f>
        <v>0.6803817239</v>
      </c>
      <c r="H35" s="181"/>
      <c r="I35" s="43"/>
      <c r="J35" s="43"/>
      <c r="K35" s="43"/>
      <c r="L35" s="43"/>
      <c r="M35" s="43"/>
      <c r="N35" s="43"/>
      <c r="O35" s="43"/>
      <c r="P35" s="43"/>
      <c r="Q35" s="43"/>
      <c r="R35" s="43"/>
      <c r="S35" s="43"/>
      <c r="T35" s="43"/>
      <c r="U35" s="43"/>
      <c r="V35" s="43"/>
      <c r="W35" s="43"/>
      <c r="X35" s="43"/>
      <c r="Y35" s="43"/>
    </row>
    <row r="36">
      <c r="A36" s="139"/>
      <c r="B36" s="52"/>
      <c r="C36" s="148" t="s">
        <v>214</v>
      </c>
      <c r="D36" s="163">
        <f>'Ratios 2021'!E42</f>
        <v>0.1343437152</v>
      </c>
      <c r="E36" s="163">
        <f>'Ratios 2022'!E42</f>
        <v>0.1223055668</v>
      </c>
      <c r="F36" s="163">
        <f>'Ratios 2023'!E42</f>
        <v>0.1446337144</v>
      </c>
      <c r="G36" s="181">
        <f t="shared" si="1"/>
        <v>0.1337609988</v>
      </c>
      <c r="H36" s="181"/>
      <c r="I36" s="43"/>
      <c r="J36" s="43"/>
      <c r="K36" s="43"/>
      <c r="L36" s="43"/>
      <c r="M36" s="43"/>
      <c r="N36" s="43"/>
      <c r="O36" s="43"/>
      <c r="P36" s="43"/>
      <c r="Q36" s="43"/>
      <c r="R36" s="43"/>
      <c r="S36" s="43"/>
      <c r="T36" s="43"/>
      <c r="U36" s="43"/>
      <c r="V36" s="43"/>
      <c r="W36" s="43"/>
      <c r="X36" s="43"/>
      <c r="Y36" s="43"/>
    </row>
    <row r="37">
      <c r="A37" s="139"/>
      <c r="B37" s="182"/>
      <c r="C37" s="148" t="s">
        <v>215</v>
      </c>
      <c r="D37" s="163">
        <f>'Ratios 2021'!E43</f>
        <v>0.1804641386</v>
      </c>
      <c r="E37" s="163">
        <f>'Ratios 2022'!E43</f>
        <v>0.1667450924</v>
      </c>
      <c r="F37" s="163">
        <f>'Ratios 2023'!E43</f>
        <v>0.2103626011</v>
      </c>
      <c r="G37" s="181">
        <f t="shared" si="1"/>
        <v>0.1858572774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216</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217</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239</v>
      </c>
      <c r="E41" s="45" t="s">
        <v>240</v>
      </c>
      <c r="F41" s="45" t="s">
        <v>241</v>
      </c>
      <c r="G41" s="59" t="s">
        <v>242</v>
      </c>
      <c r="H41" s="59"/>
      <c r="I41" s="43"/>
      <c r="J41" s="43"/>
      <c r="K41" s="43"/>
      <c r="L41" s="43"/>
      <c r="M41" s="43"/>
      <c r="N41" s="43"/>
      <c r="O41" s="43"/>
      <c r="P41" s="43"/>
      <c r="Q41" s="43"/>
      <c r="R41" s="43"/>
      <c r="S41" s="43"/>
      <c r="T41" s="43"/>
      <c r="U41" s="43"/>
      <c r="V41" s="43"/>
      <c r="W41" s="43"/>
      <c r="X41" s="43"/>
      <c r="Y41" s="43"/>
    </row>
    <row r="42">
      <c r="A42" s="139"/>
      <c r="B42" s="49"/>
      <c r="C42" s="148" t="s">
        <v>220</v>
      </c>
      <c r="D42" s="166">
        <f>'Ratios 2021'!D49</f>
        <v>8.088876353</v>
      </c>
      <c r="E42" s="166">
        <f>'Ratios 2022'!D49</f>
        <v>5.722799394</v>
      </c>
      <c r="F42" s="166">
        <f>'Ratios 2023'!D49</f>
        <v>6.298256314</v>
      </c>
      <c r="G42" s="183">
        <f>average(D42:F42)</f>
        <v>6.703310687</v>
      </c>
      <c r="H42" s="150" t="s">
        <v>221</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222</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223</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239</v>
      </c>
      <c r="E46" s="45" t="s">
        <v>240</v>
      </c>
      <c r="F46" s="45" t="s">
        <v>241</v>
      </c>
      <c r="G46" s="59" t="s">
        <v>242</v>
      </c>
      <c r="H46" s="59"/>
      <c r="I46" s="43"/>
      <c r="J46" s="43"/>
      <c r="K46" s="43"/>
      <c r="L46" s="43"/>
      <c r="M46" s="43"/>
      <c r="N46" s="43"/>
      <c r="O46" s="43"/>
      <c r="P46" s="43"/>
      <c r="Q46" s="43"/>
      <c r="R46" s="43"/>
      <c r="S46" s="43"/>
      <c r="T46" s="43"/>
      <c r="U46" s="43"/>
      <c r="V46" s="43"/>
      <c r="W46" s="43"/>
      <c r="X46" s="43"/>
      <c r="Y46" s="43"/>
    </row>
    <row r="47">
      <c r="A47" s="139"/>
      <c r="B47" s="49"/>
      <c r="C47" s="148" t="s">
        <v>226</v>
      </c>
      <c r="D47" s="149">
        <f>'Ratios 2021'!D54</f>
        <v>698.0646434</v>
      </c>
      <c r="E47" s="149">
        <f>'Ratios 2022'!D54</f>
        <v>778.8982131</v>
      </c>
      <c r="F47" s="149">
        <f>'Ratios 2023'!D54</f>
        <v>202.551195</v>
      </c>
      <c r="G47" s="177">
        <f>average(D47:F47)</f>
        <v>559.8380171</v>
      </c>
      <c r="H47" s="150" t="s">
        <v>227</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228</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229</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239</v>
      </c>
      <c r="E51" s="45" t="s">
        <v>240</v>
      </c>
      <c r="F51" s="45" t="s">
        <v>241</v>
      </c>
      <c r="G51" s="59" t="s">
        <v>242</v>
      </c>
      <c r="H51" s="59"/>
      <c r="I51" s="43"/>
      <c r="J51" s="43"/>
      <c r="K51" s="43"/>
      <c r="L51" s="43"/>
      <c r="M51" s="43"/>
      <c r="N51" s="43"/>
      <c r="O51" s="43"/>
      <c r="P51" s="43"/>
      <c r="Q51" s="43"/>
      <c r="R51" s="43"/>
      <c r="S51" s="43"/>
      <c r="T51" s="43"/>
      <c r="U51" s="43"/>
      <c r="V51" s="43"/>
      <c r="W51" s="43"/>
      <c r="X51" s="43"/>
      <c r="Y51" s="43"/>
    </row>
    <row r="52">
      <c r="A52" s="139"/>
      <c r="B52" s="49"/>
      <c r="C52" s="148" t="s">
        <v>232</v>
      </c>
      <c r="D52" s="184">
        <f>'Ratios 2021'!D59</f>
        <v>0</v>
      </c>
      <c r="E52" s="184">
        <f>'Ratios 2022'!D59</f>
        <v>0</v>
      </c>
      <c r="F52" s="184">
        <f>'Ratios 2023'!D59</f>
        <v>0</v>
      </c>
      <c r="G52" s="185">
        <f>average(D52:F52)</f>
        <v>0</v>
      </c>
      <c r="H52" s="150" t="s">
        <v>233</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PARKLAND HEALTH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PARKLAND HEALTH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5857519.0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1.3916718E7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12722.0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19774237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304922.0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4718210.0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4430432.0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287778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287778</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20366937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PARKLAND HEALTH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9281817</v>
      </c>
      <c r="D3" s="99">
        <v>9281817.0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1337116</v>
      </c>
      <c r="D7" s="99">
        <v>0.0</v>
      </c>
      <c r="E7" s="99">
        <v>575195.0</v>
      </c>
      <c r="F7" s="99">
        <v>761921.0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1631281</v>
      </c>
      <c r="D9" s="99">
        <v>0.0</v>
      </c>
      <c r="E9" s="99">
        <v>712551.0</v>
      </c>
      <c r="F9" s="99">
        <v>918730.0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708270</v>
      </c>
      <c r="D11" s="99">
        <v>0.0</v>
      </c>
      <c r="E11" s="99">
        <v>331579.0</v>
      </c>
      <c r="F11" s="99">
        <v>376691.0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24571</v>
      </c>
      <c r="D16" s="99">
        <v>0.0</v>
      </c>
      <c r="E16" s="99">
        <v>24571.0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219673</v>
      </c>
      <c r="D18" s="99">
        <v>0.0</v>
      </c>
      <c r="E18" s="99">
        <v>0.0</v>
      </c>
      <c r="F18" s="99">
        <v>219673.0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10527</v>
      </c>
      <c r="D19" s="99">
        <v>0.0</v>
      </c>
      <c r="E19" s="99">
        <v>10527.0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85454</v>
      </c>
      <c r="D20" s="99">
        <v>0.0</v>
      </c>
      <c r="E20" s="99">
        <v>3749.0</v>
      </c>
      <c r="F20" s="99">
        <v>81705.0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43790</v>
      </c>
      <c r="D21" s="99">
        <v>0.0</v>
      </c>
      <c r="E21" s="99">
        <v>0.0</v>
      </c>
      <c r="F21" s="99">
        <v>43790.0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2645</v>
      </c>
      <c r="D22" s="99">
        <v>0.0</v>
      </c>
      <c r="E22" s="99">
        <v>2645.0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29989</v>
      </c>
      <c r="D23" s="99">
        <v>0.0</v>
      </c>
      <c r="E23" s="99">
        <v>3350.0</v>
      </c>
      <c r="F23" s="99">
        <v>26639.0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152209</v>
      </c>
      <c r="D25" s="99">
        <v>0.0</v>
      </c>
      <c r="E25" s="99">
        <v>152209.0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142</v>
      </c>
      <c r="D26" s="99">
        <v>0.0</v>
      </c>
      <c r="E26" s="99">
        <v>0.0</v>
      </c>
      <c r="F26" s="99">
        <v>142.0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3624</v>
      </c>
      <c r="D28" s="99">
        <v>0.0</v>
      </c>
      <c r="E28" s="99">
        <v>1561.0</v>
      </c>
      <c r="F28" s="99">
        <v>2063.0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15190</v>
      </c>
      <c r="D34" s="99">
        <v>0.0</v>
      </c>
      <c r="E34" s="99">
        <v>1923.0</v>
      </c>
      <c r="F34" s="99">
        <v>13267.0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13546298</v>
      </c>
      <c r="D40" s="104">
        <f t="shared" si="2"/>
        <v>9281817</v>
      </c>
      <c r="E40" s="104">
        <f t="shared" si="2"/>
        <v>1819860</v>
      </c>
      <c r="F40" s="104">
        <f t="shared" si="2"/>
        <v>2444621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PARKLAND HEALTH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4217567.0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2.0690425E7</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4101883.0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2690.0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14359.0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7642079.0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36669003</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41582.0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1677745.0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1719327</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2890360.0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3.2059316E7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34949676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36669003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PARKLAND HEALTH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177</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178</v>
      </c>
      <c r="C3" s="145" t="s">
        <v>179</v>
      </c>
      <c r="D3" s="146">
        <f>'Expenses 2021'!C40</f>
        <v>13546298</v>
      </c>
      <c r="E3" s="147"/>
      <c r="F3" s="43"/>
      <c r="G3" s="43"/>
      <c r="H3" s="43"/>
      <c r="I3" s="43"/>
      <c r="J3" s="43"/>
      <c r="K3" s="43"/>
      <c r="L3" s="43"/>
      <c r="M3" s="43"/>
      <c r="N3" s="43"/>
      <c r="O3" s="43"/>
      <c r="P3" s="43"/>
      <c r="Q3" s="43"/>
      <c r="R3" s="43"/>
      <c r="S3" s="43"/>
      <c r="T3" s="43"/>
      <c r="U3" s="43"/>
      <c r="V3" s="43"/>
      <c r="W3" s="43"/>
      <c r="X3" s="43"/>
      <c r="Y3" s="43"/>
    </row>
    <row r="4">
      <c r="A4" s="139"/>
      <c r="B4" s="49"/>
      <c r="C4" s="145" t="s">
        <v>180</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181</v>
      </c>
      <c r="D5" s="146">
        <f>D3-D4</f>
        <v>13546298</v>
      </c>
      <c r="E5" s="147"/>
      <c r="F5" s="43"/>
      <c r="G5" s="43"/>
      <c r="H5" s="43"/>
      <c r="I5" s="43"/>
      <c r="J5" s="43"/>
      <c r="K5" s="43"/>
      <c r="L5" s="43"/>
      <c r="M5" s="43"/>
      <c r="N5" s="43"/>
      <c r="O5" s="43"/>
      <c r="P5" s="43"/>
      <c r="Q5" s="43"/>
      <c r="R5" s="43"/>
      <c r="S5" s="43"/>
      <c r="T5" s="43"/>
      <c r="U5" s="43"/>
      <c r="V5" s="43"/>
      <c r="W5" s="43"/>
      <c r="X5" s="43"/>
      <c r="Y5" s="43"/>
    </row>
    <row r="6">
      <c r="A6" s="139"/>
      <c r="B6" s="49"/>
      <c r="C6" s="145" t="s">
        <v>182</v>
      </c>
      <c r="D6" s="146">
        <f>D5/12</f>
        <v>1128858.167</v>
      </c>
      <c r="E6" s="147"/>
      <c r="F6" s="43"/>
      <c r="G6" s="43"/>
      <c r="H6" s="43"/>
      <c r="I6" s="43"/>
      <c r="J6" s="43"/>
      <c r="K6" s="43"/>
      <c r="L6" s="43"/>
      <c r="M6" s="43"/>
      <c r="N6" s="43"/>
      <c r="O6" s="43"/>
      <c r="P6" s="43"/>
      <c r="Q6" s="43"/>
      <c r="R6" s="43"/>
      <c r="S6" s="43"/>
      <c r="T6" s="43"/>
      <c r="U6" s="43"/>
      <c r="V6" s="43"/>
      <c r="W6" s="43"/>
      <c r="X6" s="43"/>
      <c r="Y6" s="43"/>
    </row>
    <row r="7">
      <c r="A7" s="139"/>
      <c r="B7" s="49"/>
      <c r="C7" s="145" t="s">
        <v>183</v>
      </c>
      <c r="D7" s="75">
        <f>'Balance Sheet 2021'!E2+'Balance Sheet 2021'!E3</f>
        <v>24907992</v>
      </c>
      <c r="E7" s="147"/>
      <c r="F7" s="43"/>
      <c r="G7" s="43"/>
      <c r="H7" s="43"/>
      <c r="I7" s="43"/>
      <c r="J7" s="43"/>
      <c r="K7" s="43"/>
      <c r="L7" s="43"/>
      <c r="M7" s="43"/>
      <c r="N7" s="43"/>
      <c r="O7" s="43"/>
      <c r="P7" s="43"/>
      <c r="Q7" s="43"/>
      <c r="R7" s="43"/>
      <c r="S7" s="43"/>
      <c r="T7" s="43"/>
      <c r="U7" s="43"/>
      <c r="V7" s="43"/>
      <c r="W7" s="43"/>
      <c r="X7" s="43"/>
      <c r="Y7" s="43"/>
    </row>
    <row r="8">
      <c r="A8" s="139"/>
      <c r="B8" s="49"/>
      <c r="C8" s="148" t="s">
        <v>177</v>
      </c>
      <c r="D8" s="149">
        <f>D7/D6</f>
        <v>22.06476662</v>
      </c>
      <c r="E8" s="150" t="s">
        <v>184</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185</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186</v>
      </c>
      <c r="C11" s="145" t="s">
        <v>187</v>
      </c>
      <c r="D11" s="75">
        <f>'Balance Sheet 2021'!E30</f>
        <v>2890360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188</v>
      </c>
      <c r="D12" s="75">
        <f>'Expenses 2021'!C40</f>
        <v>13546298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189</v>
      </c>
      <c r="D13" s="146">
        <f>D12/12</f>
        <v>1128858.167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185</v>
      </c>
      <c r="D14" s="149">
        <f>D11/D13</f>
        <v>2.560427949</v>
      </c>
      <c r="E14" s="150" t="s">
        <v>184</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190</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191</v>
      </c>
      <c r="C17" s="145" t="s">
        <v>192</v>
      </c>
      <c r="D17" s="75">
        <f>sum('Balance Sheet 2021'!E13:E15)</f>
        <v>7642079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188</v>
      </c>
      <c r="D18" s="75">
        <f>'Expenses 2021'!C40</f>
        <v>13546298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189</v>
      </c>
      <c r="D19" s="146">
        <f>D18/12</f>
        <v>1128858.167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193</v>
      </c>
      <c r="D20" s="149">
        <f>D17/D19</f>
        <v>6.769742405</v>
      </c>
      <c r="E20" s="150" t="s">
        <v>184</v>
      </c>
      <c r="F20" s="43"/>
      <c r="G20" s="43"/>
      <c r="H20" s="43"/>
      <c r="I20" s="43"/>
      <c r="J20" s="43"/>
      <c r="K20" s="43"/>
      <c r="L20" s="43"/>
      <c r="M20" s="43"/>
      <c r="N20" s="43"/>
      <c r="O20" s="43"/>
      <c r="P20" s="43"/>
      <c r="Q20" s="43"/>
      <c r="R20" s="43"/>
      <c r="S20" s="43"/>
      <c r="T20" s="43"/>
      <c r="U20" s="43"/>
      <c r="V20" s="43"/>
      <c r="W20" s="43"/>
      <c r="X20" s="43"/>
      <c r="Y20" s="43"/>
    </row>
    <row r="21">
      <c r="A21" s="139"/>
      <c r="B21" s="49"/>
      <c r="C21" s="154" t="s">
        <v>194</v>
      </c>
      <c r="D21" s="155">
        <f>D20+D8</f>
        <v>28.83450903</v>
      </c>
      <c r="E21" s="156" t="s">
        <v>184</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195</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196</v>
      </c>
      <c r="C24" s="160"/>
      <c r="D24" s="161">
        <f>max('Revenues 2021'!E2:E7,'Revenues 2021'!F10:F15)</f>
        <v>13916718</v>
      </c>
      <c r="E24" s="162" t="s">
        <v>197</v>
      </c>
      <c r="F24" s="43"/>
      <c r="G24" s="43"/>
      <c r="H24" s="43"/>
      <c r="I24" s="43"/>
      <c r="J24" s="43"/>
      <c r="K24" s="43"/>
      <c r="L24" s="43"/>
      <c r="M24" s="43"/>
      <c r="N24" s="43"/>
      <c r="O24" s="43"/>
      <c r="P24" s="43"/>
      <c r="Q24" s="43"/>
      <c r="R24" s="43"/>
      <c r="S24" s="43"/>
      <c r="T24" s="43"/>
      <c r="U24" s="43"/>
      <c r="V24" s="43"/>
      <c r="W24" s="43"/>
      <c r="X24" s="43"/>
      <c r="Y24" s="43"/>
    </row>
    <row r="25">
      <c r="A25" s="139"/>
      <c r="B25" s="49"/>
      <c r="C25" s="145" t="s">
        <v>198</v>
      </c>
      <c r="D25" s="146">
        <f>'Revenues 2021'!F44</f>
        <v>20366937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195</v>
      </c>
      <c r="D26" s="163">
        <f>D24/D25</f>
        <v>0.6832995065</v>
      </c>
      <c r="E26" s="150" t="s">
        <v>199</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200</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201</v>
      </c>
      <c r="C29" s="145" t="s">
        <v>202</v>
      </c>
      <c r="D29" s="75">
        <f>SUM('Expenses 2021'!C7:C9)</f>
        <v>2968397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203</v>
      </c>
      <c r="D30" s="75">
        <f>SUM('Expenses 2021'!C10:C12)</f>
        <v>708270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204</v>
      </c>
      <c r="D31" s="75">
        <f>sum(D29:D30)</f>
        <v>3676667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179</v>
      </c>
      <c r="D32" s="75">
        <f>'Expenses 2021'!C40</f>
        <v>13546298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205</v>
      </c>
      <c r="D33" s="163">
        <f>D31/D32</f>
        <v>0.2714148914</v>
      </c>
      <c r="E33" s="150" t="s">
        <v>206</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207</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208</v>
      </c>
      <c r="C36" s="145" t="s">
        <v>209</v>
      </c>
      <c r="D36" s="75">
        <f>SUM('Expenses 2021'!C10:C11)</f>
        <v>708270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202</v>
      </c>
      <c r="D37" s="75">
        <f>SUM('Expenses 2021'!C7:C9)</f>
        <v>2968397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207</v>
      </c>
      <c r="D38" s="163">
        <f>D36/D37</f>
        <v>0.2386035291</v>
      </c>
      <c r="E38" s="150" t="s">
        <v>210</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211</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212</v>
      </c>
      <c r="C41" s="148" t="s">
        <v>213</v>
      </c>
      <c r="D41" s="75">
        <f>'Expenses 2021'!D40</f>
        <v>9281817</v>
      </c>
      <c r="E41" s="165">
        <f t="shared" ref="E41:E44" si="1">D41/$D$44</f>
        <v>0.6851921462</v>
      </c>
      <c r="F41" s="43"/>
      <c r="G41" s="43"/>
      <c r="H41" s="43"/>
      <c r="I41" s="43"/>
      <c r="J41" s="43"/>
      <c r="K41" s="43"/>
      <c r="L41" s="43"/>
      <c r="M41" s="43"/>
      <c r="N41" s="43"/>
      <c r="O41" s="43"/>
      <c r="P41" s="43"/>
      <c r="Q41" s="43"/>
      <c r="R41" s="43"/>
      <c r="S41" s="43"/>
      <c r="T41" s="43"/>
      <c r="U41" s="43"/>
      <c r="V41" s="43"/>
      <c r="W41" s="43"/>
      <c r="X41" s="43"/>
      <c r="Y41" s="43"/>
    </row>
    <row r="42">
      <c r="A42" s="139"/>
      <c r="B42" s="49"/>
      <c r="C42" s="148" t="s">
        <v>214</v>
      </c>
      <c r="D42" s="146">
        <f>'Expenses 2021'!E40</f>
        <v>1819860</v>
      </c>
      <c r="E42" s="165">
        <f t="shared" si="1"/>
        <v>0.1343437152</v>
      </c>
      <c r="F42" s="43"/>
      <c r="G42" s="43"/>
      <c r="H42" s="43"/>
      <c r="I42" s="43"/>
      <c r="J42" s="43"/>
      <c r="K42" s="43"/>
      <c r="L42" s="43"/>
      <c r="M42" s="43"/>
      <c r="N42" s="43"/>
      <c r="O42" s="43"/>
      <c r="P42" s="43"/>
      <c r="Q42" s="43"/>
      <c r="R42" s="43"/>
      <c r="S42" s="43"/>
      <c r="T42" s="43"/>
      <c r="U42" s="43"/>
      <c r="V42" s="43"/>
      <c r="W42" s="43"/>
      <c r="X42" s="43"/>
      <c r="Y42" s="43"/>
    </row>
    <row r="43">
      <c r="A43" s="139"/>
      <c r="B43" s="49"/>
      <c r="C43" s="148" t="s">
        <v>215</v>
      </c>
      <c r="D43" s="146">
        <f>'Expenses 2021'!F40</f>
        <v>2444621</v>
      </c>
      <c r="E43" s="165">
        <f t="shared" si="1"/>
        <v>0.1804641386</v>
      </c>
      <c r="F43" s="43"/>
      <c r="G43" s="43"/>
      <c r="H43" s="43"/>
      <c r="I43" s="43"/>
      <c r="J43" s="43"/>
      <c r="K43" s="43"/>
      <c r="L43" s="43"/>
      <c r="M43" s="43"/>
      <c r="N43" s="43"/>
      <c r="O43" s="43"/>
      <c r="P43" s="43"/>
      <c r="Q43" s="43"/>
      <c r="R43" s="43"/>
      <c r="S43" s="43"/>
      <c r="T43" s="43"/>
      <c r="U43" s="43"/>
      <c r="V43" s="43"/>
      <c r="W43" s="43"/>
      <c r="X43" s="43"/>
      <c r="Y43" s="43"/>
    </row>
    <row r="44">
      <c r="A44" s="139"/>
      <c r="B44" s="49"/>
      <c r="C44" s="145" t="s">
        <v>179</v>
      </c>
      <c r="D44" s="146">
        <f>sum(D41:D43)</f>
        <v>13546298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216</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217</v>
      </c>
      <c r="C47" s="145" t="s">
        <v>218</v>
      </c>
      <c r="D47" s="146">
        <f>'Revenues 2021'!F9</f>
        <v>19774237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219</v>
      </c>
      <c r="D48" s="146">
        <f>'Expenses 2021'!F40</f>
        <v>2444621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220</v>
      </c>
      <c r="D49" s="166">
        <f>if(D48=0, "$0",D47/D48)</f>
        <v>8.088876353</v>
      </c>
      <c r="E49" s="150" t="s">
        <v>221</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222</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223</v>
      </c>
      <c r="C52" s="145" t="s">
        <v>224</v>
      </c>
      <c r="D52" s="146">
        <f>sum('Balance Sheet 2021'!E2:E10)</f>
        <v>29026924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225</v>
      </c>
      <c r="D53" s="146">
        <f>sum('Balance Sheet 2021'!E19:E22)</f>
        <v>41582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226</v>
      </c>
      <c r="D54" s="168">
        <f>D52/D53</f>
        <v>698.0646434</v>
      </c>
      <c r="E54" s="150" t="s">
        <v>227</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228</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229</v>
      </c>
      <c r="C57" s="145" t="s">
        <v>230</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231</v>
      </c>
      <c r="D58" s="146">
        <f>'Balance Sheet 2021'!E18</f>
        <v>36669003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232</v>
      </c>
      <c r="D59" s="169">
        <f>D57/D58</f>
        <v>0</v>
      </c>
      <c r="E59" s="150" t="s">
        <v>233</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PARKLAND HEALTH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4473392.0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1.0322345E7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9304.0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14795737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1025535.0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234</v>
      </c>
      <c r="D26" s="50">
        <v>1.2641181E7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1.2201926E7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439255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439255</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16260527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PARKLAND HEALTH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11023352</v>
      </c>
      <c r="D3" s="99">
        <v>1.1023352E7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1485120</v>
      </c>
      <c r="D7" s="99">
        <v>0.0</v>
      </c>
      <c r="E7" s="99">
        <v>546923.0</v>
      </c>
      <c r="F7" s="99">
        <v>938197.0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1647541</v>
      </c>
      <c r="D9" s="99">
        <v>0.0</v>
      </c>
      <c r="E9" s="99">
        <v>724918.0</v>
      </c>
      <c r="F9" s="99">
        <v>922623.0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718247</v>
      </c>
      <c r="D11" s="99">
        <v>0.0</v>
      </c>
      <c r="E11" s="99">
        <v>291604.0</v>
      </c>
      <c r="F11" s="99">
        <v>426643.0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223769</v>
      </c>
      <c r="D18" s="99">
        <v>0.0</v>
      </c>
      <c r="E18" s="99">
        <v>0.0</v>
      </c>
      <c r="F18" s="99">
        <v>223769.0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4910</v>
      </c>
      <c r="D19" s="99">
        <v>0.0</v>
      </c>
      <c r="E19" s="99">
        <v>4910.0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114929</v>
      </c>
      <c r="D20" s="99">
        <v>0.0</v>
      </c>
      <c r="E20" s="99">
        <v>66929.0</v>
      </c>
      <c r="F20" s="99">
        <v>48000.0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59646</v>
      </c>
      <c r="D21" s="99">
        <v>0.0</v>
      </c>
      <c r="E21" s="99">
        <v>59646.0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7067</v>
      </c>
      <c r="D22" s="99">
        <v>0.0</v>
      </c>
      <c r="E22" s="99">
        <v>7067.0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32086</v>
      </c>
      <c r="D23" s="99">
        <v>0.0</v>
      </c>
      <c r="E23" s="99">
        <v>10588.0</v>
      </c>
      <c r="F23" s="99">
        <v>21498.0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171712</v>
      </c>
      <c r="D25" s="99">
        <v>0.0</v>
      </c>
      <c r="E25" s="99">
        <v>171712.0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1092</v>
      </c>
      <c r="D26" s="99">
        <v>0.0</v>
      </c>
      <c r="E26" s="99">
        <v>1092.0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15645</v>
      </c>
      <c r="D34" s="99">
        <v>0.0</v>
      </c>
      <c r="E34" s="99">
        <v>10973.0</v>
      </c>
      <c r="F34" s="99">
        <v>4672.0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4">
        <f t="shared" ref="C40:F40" si="2">sum(C3:C39)</f>
        <v>15505116</v>
      </c>
      <c r="D40" s="104">
        <f t="shared" si="2"/>
        <v>11023352</v>
      </c>
      <c r="E40" s="104">
        <f t="shared" si="2"/>
        <v>1896362</v>
      </c>
      <c r="F40" s="104">
        <f t="shared" si="2"/>
        <v>2585402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PARKLAND HEALTH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136</v>
      </c>
      <c r="B2" s="45">
        <v>1.0</v>
      </c>
      <c r="C2" s="46" t="s">
        <v>137</v>
      </c>
      <c r="D2" s="111"/>
      <c r="E2" s="112">
        <v>4039874.0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3"/>
      <c r="E3" s="112">
        <v>2.257186E7</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1"/>
      <c r="E4" s="112">
        <v>3909271.0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1"/>
      <c r="E10" s="112">
        <v>34393.0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3"/>
      <c r="E13" s="112">
        <v>8573325.0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4"/>
      <c r="E18" s="115">
        <f>sum(E2:E17)</f>
        <v>39128723</v>
      </c>
      <c r="F18" s="43"/>
      <c r="G18" s="43"/>
      <c r="H18" s="43"/>
      <c r="I18" s="43"/>
      <c r="J18" s="43"/>
      <c r="K18" s="43"/>
      <c r="L18" s="43"/>
      <c r="M18" s="43"/>
      <c r="N18" s="43"/>
      <c r="O18" s="43"/>
      <c r="P18" s="43"/>
      <c r="Q18" s="43"/>
      <c r="R18" s="43"/>
      <c r="S18" s="43"/>
      <c r="T18" s="43"/>
      <c r="U18" s="43"/>
      <c r="V18" s="43"/>
      <c r="W18" s="43"/>
      <c r="X18" s="43"/>
      <c r="Y18" s="43"/>
      <c r="Z18" s="43"/>
    </row>
    <row r="19">
      <c r="A19" s="44" t="s">
        <v>156</v>
      </c>
      <c r="B19" s="116">
        <v>17.0</v>
      </c>
      <c r="C19" s="117" t="s">
        <v>157</v>
      </c>
      <c r="D19" s="118"/>
      <c r="E19" s="112">
        <v>39229.0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158</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159</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160</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161</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162</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163</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164</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165</v>
      </c>
      <c r="D27" s="118"/>
      <c r="E27" s="119">
        <v>2942235.0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166</v>
      </c>
      <c r="D28" s="126"/>
      <c r="E28" s="127">
        <f>sum(E19:E27)</f>
        <v>2981464</v>
      </c>
      <c r="F28" s="43"/>
      <c r="G28" s="43"/>
      <c r="H28" s="43"/>
      <c r="I28" s="43"/>
      <c r="J28" s="43"/>
      <c r="K28" s="43"/>
      <c r="L28" s="43"/>
      <c r="M28" s="43"/>
      <c r="N28" s="43"/>
      <c r="O28" s="43"/>
      <c r="P28" s="43"/>
      <c r="Q28" s="43"/>
      <c r="R28" s="43"/>
      <c r="S28" s="43"/>
      <c r="T28" s="43"/>
      <c r="U28" s="43"/>
      <c r="V28" s="43"/>
      <c r="W28" s="43"/>
      <c r="X28" s="43"/>
      <c r="Y28" s="43"/>
      <c r="Z28" s="43"/>
    </row>
    <row r="29">
      <c r="A29" s="65" t="s">
        <v>167</v>
      </c>
      <c r="B29" s="128"/>
      <c r="C29" s="129" t="s">
        <v>168</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169</v>
      </c>
      <c r="D30" s="118"/>
      <c r="E30" s="112">
        <v>3556779.0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170</v>
      </c>
      <c r="D31" s="118"/>
      <c r="E31" s="112">
        <v>3.259048E7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171</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172</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173</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174</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175</v>
      </c>
      <c r="D36" s="132"/>
      <c r="E36" s="127">
        <f>sum(E30:E35)</f>
        <v>36147259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176</v>
      </c>
      <c r="D37" s="136"/>
      <c r="E37" s="137">
        <f>E36+E28</f>
        <v>39128723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