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1" sheetId="3" r:id="rId7"/>
    <sheet state="visible" name="Expenses 2021" sheetId="4" r:id="rId8"/>
    <sheet state="visible" name="Balance Sheet 2021" sheetId="5" r:id="rId9"/>
    <sheet state="visible" name="Ratios 2021" sheetId="6" r:id="rId10"/>
    <sheet state="visible" name="Revenues 2022" sheetId="7" r:id="rId11"/>
    <sheet state="visible" name="Expenses 2022" sheetId="8" r:id="rId12"/>
    <sheet state="visible" name="Balance Sheet 2022" sheetId="9" r:id="rId13"/>
    <sheet state="visible" name="Ratios 2022" sheetId="10" r:id="rId14"/>
    <sheet state="visible" name="Revenues 2023" sheetId="11" r:id="rId15"/>
    <sheet state="visible" name="Expenses 2023" sheetId="12" r:id="rId16"/>
    <sheet state="visible" name="Balance Sheet 2023" sheetId="13" r:id="rId17"/>
    <sheet state="visible" name="Ratios 2023" sheetId="14" r:id="rId18"/>
    <sheet state="visible" name="Multi-Year Ratios" sheetId="15" r:id="rId19"/>
  </sheets>
  <definedNames/>
  <calcPr/>
</workbook>
</file>

<file path=xl/sharedStrings.xml><?xml version="1.0" encoding="utf-8"?>
<sst xmlns="http://schemas.openxmlformats.org/spreadsheetml/2006/main" count="878" uniqueCount="252">
  <si>
    <t>THE SEATTLE SCHOOL OF THEOLOGY &amp; PSYCHOLOGY</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</si>
  <si>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</si>
  <si>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</si>
  <si>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</si>
  <si>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</si>
  <si>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</si>
  <si>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</si>
  <si>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</si>
  <si>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</si>
  <si>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</si>
  <si>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</si>
  <si>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</si>
  <si>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</si>
  <si>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</si>
  <si>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</si>
  <si>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</si>
  <si>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</si>
  <si>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</si>
  <si>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</si>
  <si>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</si>
  <si>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</si>
  <si>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</si>
  <si>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</si>
  <si>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</si>
  <si>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</si>
  <si>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</si>
  <si>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</si>
  <si>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</si>
  <si>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</si>
  <si>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</si>
  <si>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</si>
  <si>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</si>
  <si>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</si>
  <si>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</si>
  <si>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</si>
  <si>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</si>
  <si>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</si>
  <si>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</si>
  <si>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</si>
  <si>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</si>
  <si>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</si>
  <si>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</si>
  <si>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</si>
  <si>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</si>
  <si>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</si>
  <si>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</si>
  <si>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</si>
  <si>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</si>
  <si>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</si>
  <si>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</si>
  <si>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</si>
  <si>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</si>
  <si>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</si>
  <si>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</si>
  <si>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</si>
  <si>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</si>
  <si>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</si>
  <si>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</si>
  <si>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</si>
  <si>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</si>
  <si>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</si>
  <si>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</si>
  <si>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</si>
  <si>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</si>
  <si>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TUITION FEES</t>
  </si>
  <si>
    <t>SEMINAR/CONFERENCE</t>
  </si>
  <si>
    <t>WRITINGS FOR JOURNAL</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</si>
  <si>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</si>
  <si>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</si>
  <si>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</si>
  <si>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</si>
  <si>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</si>
  <si>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</si>
  <si>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</si>
  <si>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</si>
  <si>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</si>
  <si>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</si>
  <si>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</si>
  <si>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</si>
  <si>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</si>
  <si>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</si>
  <si>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</si>
  <si>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</si>
  <si>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</si>
  <si>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</si>
  <si>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</si>
  <si>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</si>
  <si>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</si>
  <si>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</si>
  <si>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</si>
  <si>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</si>
  <si>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</si>
  <si>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</si>
  <si>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</si>
  <si>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</si>
  <si>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</si>
  <si>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</si>
  <si>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</si>
  <si>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</si>
  <si>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OTHER FEES</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</si>
  <si>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</si>
  <si>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</si>
  <si>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</si>
  <si>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</si>
  <si>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</si>
  <si>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</si>
  <si>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</si>
  <si>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</si>
  <si>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</si>
  <si>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</si>
  <si>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</si>
  <si>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</si>
  <si>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</si>
  <si>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</si>
  <si>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</si>
  <si>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</si>
  <si>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</si>
  <si>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</si>
  <si>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</si>
  <si>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</si>
  <si>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</si>
  <si>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</si>
  <si>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</si>
  <si>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</si>
  <si>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</si>
  <si>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</si>
  <si>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</si>
  <si>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</si>
  <si>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</si>
  <si>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</si>
  <si>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</si>
  <si>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</si>
  <si>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</si>
  <si>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</si>
  <si>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</si>
  <si>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</si>
  <si>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</si>
  <si>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 xml:space="preserve"> INSTRUCTIONAL COSTS</t>
  </si>
  <si>
    <t>SCHOOL ADMINISTRATION</t>
  </si>
  <si>
    <t>OTHER EVENTS</t>
  </si>
  <si>
    <t>ACCREDITATION</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</si>
  <si>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</si>
  <si>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</si>
  <si>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</si>
  <si>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</si>
  <si>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</si>
  <si>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</si>
  <si>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</si>
  <si>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</si>
  <si>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</si>
  <si>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</si>
  <si>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</si>
  <si>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</si>
  <si>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</si>
  <si>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</si>
  <si>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</si>
  <si>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</si>
  <si>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</si>
  <si>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</si>
  <si>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</si>
  <si>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</si>
  <si>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</si>
  <si>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</si>
  <si>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</si>
  <si>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</si>
  <si>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</si>
  <si>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</si>
  <si>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</si>
  <si>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</si>
  <si>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</si>
  <si>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</si>
  <si>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</si>
  <si>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</si>
  <si>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</si>
  <si>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</si>
  <si>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</si>
  <si>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</si>
  <si>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</si>
  <si>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</si>
  <si>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</si>
  <si>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</si>
  <si>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</si>
  <si>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</si>
  <si>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</si>
  <si>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</si>
  <si>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</si>
  <si>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</si>
  <si>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</si>
  <si>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</si>
  <si>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</si>
  <si>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</si>
  <si>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</si>
  <si>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</si>
  <si>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</si>
  <si>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</si>
  <si>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</si>
  <si>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</si>
  <si>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</si>
  <si>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</si>
  <si>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</si>
  <si>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</si>
  <si>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</si>
  <si>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</si>
  <si>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</si>
  <si>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</si>
  <si>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</si>
  <si>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</si>
  <si>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</si>
  <si>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</si>
  <si>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</si>
  <si>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</si>
  <si>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</si>
  <si>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</si>
  <si>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</si>
  <si>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</si>
  <si>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</si>
  <si>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</si>
  <si>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</si>
  <si>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</si>
  <si>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</si>
  <si>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</si>
  <si>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</si>
  <si>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</si>
  <si>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</si>
  <si>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</si>
  <si>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</si>
  <si>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</si>
  <si>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</si>
  <si>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</si>
  <si>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</si>
  <si>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</si>
  <si>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</si>
  <si>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</si>
  <si>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</si>
  <si>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</si>
  <si>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</si>
  <si>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</si>
  <si>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</si>
  <si>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</si>
  <si>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</si>
  <si>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</si>
  <si>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</si>
  <si>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</si>
  <si>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</si>
  <si>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INSTRUCTIONAL COSTS</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</si>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</sst>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THE SEATTLE SCHOOL OF THEOLOGY &amp; PSYCHOLOGY</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184</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185</v>
      </c>
      <c r="C3" s="145" t="s">
        <v>186</v>
      </c>
      <c r="D3" s="146">
        <f>'Expenses 2022'!C40</f>
        <v>8543323</v>
      </c>
      <c r="E3" s="147"/>
      <c r="F3" s="43"/>
      <c r="G3" s="43"/>
      <c r="H3" s="43"/>
      <c r="I3" s="43"/>
      <c r="J3" s="43"/>
      <c r="K3" s="43"/>
      <c r="L3" s="43"/>
      <c r="M3" s="43"/>
      <c r="N3" s="43"/>
      <c r="O3" s="43"/>
      <c r="P3" s="43"/>
      <c r="Q3" s="43"/>
      <c r="R3" s="43"/>
      <c r="S3" s="43"/>
      <c r="T3" s="43"/>
      <c r="U3" s="43"/>
      <c r="V3" s="43"/>
      <c r="W3" s="43"/>
      <c r="X3" s="43"/>
      <c r="Y3" s="43"/>
    </row>
    <row r="4">
      <c r="A4" s="139"/>
      <c r="B4" s="49"/>
      <c r="C4" s="145" t="s">
        <v>187</v>
      </c>
      <c r="D4" s="146">
        <f>'Expenses 2022'!C31</f>
        <v>24937</v>
      </c>
      <c r="E4" s="147"/>
      <c r="F4" s="43"/>
      <c r="G4" s="43"/>
      <c r="H4" s="43"/>
      <c r="I4" s="43"/>
      <c r="J4" s="43"/>
      <c r="K4" s="43"/>
      <c r="L4" s="43"/>
      <c r="M4" s="43"/>
      <c r="N4" s="43"/>
      <c r="O4" s="43"/>
      <c r="P4" s="43"/>
      <c r="Q4" s="43"/>
      <c r="R4" s="43"/>
      <c r="S4" s="43"/>
      <c r="T4" s="43"/>
      <c r="U4" s="43"/>
      <c r="V4" s="43"/>
      <c r="W4" s="43"/>
      <c r="X4" s="43"/>
      <c r="Y4" s="43"/>
    </row>
    <row r="5">
      <c r="A5" s="139"/>
      <c r="B5" s="49"/>
      <c r="C5" s="145" t="s">
        <v>188</v>
      </c>
      <c r="D5" s="146">
        <f>D3-D4</f>
        <v>8518386</v>
      </c>
      <c r="E5" s="147"/>
      <c r="F5" s="43"/>
      <c r="G5" s="43"/>
      <c r="H5" s="43"/>
      <c r="I5" s="43"/>
      <c r="J5" s="43"/>
      <c r="K5" s="43"/>
      <c r="L5" s="43"/>
      <c r="M5" s="43"/>
      <c r="N5" s="43"/>
      <c r="O5" s="43"/>
      <c r="P5" s="43"/>
      <c r="Q5" s="43"/>
      <c r="R5" s="43"/>
      <c r="S5" s="43"/>
      <c r="T5" s="43"/>
      <c r="U5" s="43"/>
      <c r="V5" s="43"/>
      <c r="W5" s="43"/>
      <c r="X5" s="43"/>
      <c r="Y5" s="43"/>
    </row>
    <row r="6">
      <c r="A6" s="139"/>
      <c r="B6" s="49"/>
      <c r="C6" s="145" t="s">
        <v>189</v>
      </c>
      <c r="D6" s="146">
        <f>D5/12</f>
        <v>709865.5</v>
      </c>
      <c r="E6" s="147"/>
      <c r="F6" s="43"/>
      <c r="G6" s="43"/>
      <c r="H6" s="43"/>
      <c r="I6" s="43"/>
      <c r="J6" s="43"/>
      <c r="K6" s="43"/>
      <c r="L6" s="43"/>
      <c r="M6" s="43"/>
      <c r="N6" s="43"/>
      <c r="O6" s="43"/>
      <c r="P6" s="43"/>
      <c r="Q6" s="43"/>
      <c r="R6" s="43"/>
      <c r="S6" s="43"/>
      <c r="T6" s="43"/>
      <c r="U6" s="43"/>
      <c r="V6" s="43"/>
      <c r="W6" s="43"/>
      <c r="X6" s="43"/>
      <c r="Y6" s="43"/>
    </row>
    <row r="7">
      <c r="A7" s="139"/>
      <c r="B7" s="49"/>
      <c r="C7" s="145" t="s">
        <v>190</v>
      </c>
      <c r="D7" s="75">
        <f>'Balance Sheet 2022'!E2+'Balance Sheet 2022'!E3</f>
        <v>1758903</v>
      </c>
      <c r="E7" s="147"/>
      <c r="F7" s="43"/>
      <c r="G7" s="43"/>
      <c r="H7" s="43"/>
      <c r="I7" s="43"/>
      <c r="J7" s="43"/>
      <c r="K7" s="43"/>
      <c r="L7" s="43"/>
      <c r="M7" s="43"/>
      <c r="N7" s="43"/>
      <c r="O7" s="43"/>
      <c r="P7" s="43"/>
      <c r="Q7" s="43"/>
      <c r="R7" s="43"/>
      <c r="S7" s="43"/>
      <c r="T7" s="43"/>
      <c r="U7" s="43"/>
      <c r="V7" s="43"/>
      <c r="W7" s="43"/>
      <c r="X7" s="43"/>
      <c r="Y7" s="43"/>
    </row>
    <row r="8">
      <c r="A8" s="139"/>
      <c r="B8" s="49"/>
      <c r="C8" s="148" t="s">
        <v>184</v>
      </c>
      <c r="D8" s="149">
        <f>D7/D6</f>
        <v>2.477797555</v>
      </c>
      <c r="E8" s="150" t="s">
        <v>191</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192</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193</v>
      </c>
      <c r="C11" s="145" t="s">
        <v>194</v>
      </c>
      <c r="D11" s="75">
        <f>'Balance Sheet 2022'!E30</f>
        <v>465109</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195</v>
      </c>
      <c r="D12" s="75">
        <f>'Expenses 2022'!C40</f>
        <v>8543323</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196</v>
      </c>
      <c r="D13" s="146">
        <f>D12/12</f>
        <v>711943.5833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192</v>
      </c>
      <c r="D14" s="149">
        <f>D11/D13</f>
        <v>0.6532947426</v>
      </c>
      <c r="E14" s="150" t="s">
        <v>191</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197</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198</v>
      </c>
      <c r="C17" s="145" t="s">
        <v>199</v>
      </c>
      <c r="D17" s="75">
        <f>sum('Balance Sheet 2022'!E13:E15)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195</v>
      </c>
      <c r="D18" s="75">
        <f>'Expenses 2022'!C40</f>
        <v>8543323</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196</v>
      </c>
      <c r="D19" s="146">
        <f>D18/12</f>
        <v>711943.5833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200</v>
      </c>
      <c r="D20" s="149">
        <f>D17/D19</f>
        <v>0</v>
      </c>
      <c r="E20" s="150" t="s">
        <v>191</v>
      </c>
      <c r="F20" s="43"/>
      <c r="G20" s="43"/>
      <c r="H20" s="43"/>
      <c r="I20" s="43"/>
      <c r="J20" s="43"/>
      <c r="K20" s="43"/>
      <c r="L20" s="43"/>
      <c r="M20" s="43"/>
      <c r="N20" s="43"/>
      <c r="O20" s="43"/>
      <c r="P20" s="43"/>
      <c r="Q20" s="43"/>
      <c r="R20" s="43"/>
      <c r="S20" s="43"/>
      <c r="T20" s="43"/>
      <c r="U20" s="43"/>
      <c r="V20" s="43"/>
      <c r="W20" s="43"/>
      <c r="X20" s="43"/>
      <c r="Y20" s="43"/>
    </row>
    <row r="21">
      <c r="A21" s="139"/>
      <c r="B21" s="49"/>
      <c r="C21" s="154" t="s">
        <v>201</v>
      </c>
      <c r="D21" s="155">
        <f>D20+D8</f>
        <v>2.477797555</v>
      </c>
      <c r="E21" s="156" t="s">
        <v>191</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202</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203</v>
      </c>
      <c r="C24" s="160"/>
      <c r="D24" s="161">
        <f>max('Revenues 2022'!E2:E7,'Revenues 2022'!F10:F15)</f>
        <v>4057154</v>
      </c>
      <c r="E24" s="162" t="s">
        <v>204</v>
      </c>
      <c r="F24" s="43"/>
      <c r="G24" s="43"/>
      <c r="H24" s="43"/>
      <c r="I24" s="43"/>
      <c r="J24" s="43"/>
      <c r="K24" s="43"/>
      <c r="L24" s="43"/>
      <c r="M24" s="43"/>
      <c r="N24" s="43"/>
      <c r="O24" s="43"/>
      <c r="P24" s="43"/>
      <c r="Q24" s="43"/>
      <c r="R24" s="43"/>
      <c r="S24" s="43"/>
      <c r="T24" s="43"/>
      <c r="U24" s="43"/>
      <c r="V24" s="43"/>
      <c r="W24" s="43"/>
      <c r="X24" s="43"/>
      <c r="Y24" s="43"/>
    </row>
    <row r="25">
      <c r="A25" s="139"/>
      <c r="B25" s="49"/>
      <c r="C25" s="145" t="s">
        <v>205</v>
      </c>
      <c r="D25" s="146">
        <f>'Revenues 2022'!F44</f>
        <v>7329044</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202</v>
      </c>
      <c r="D26" s="163">
        <f>D24/D25</f>
        <v>0.5535720621</v>
      </c>
      <c r="E26" s="150" t="s">
        <v>206</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207</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208</v>
      </c>
      <c r="C29" s="145" t="s">
        <v>209</v>
      </c>
      <c r="D29" s="75">
        <f>SUM('Expenses 2022'!C7:C9)</f>
        <v>4652291</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210</v>
      </c>
      <c r="D30" s="75">
        <f>SUM('Expenses 2022'!C10:C12)</f>
        <v>1192942</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211</v>
      </c>
      <c r="D31" s="75">
        <f>sum(D29:D30)</f>
        <v>5845233</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186</v>
      </c>
      <c r="D32" s="75">
        <f>'Expenses 2022'!C40</f>
        <v>8543323</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212</v>
      </c>
      <c r="D33" s="163">
        <f>D31/D32</f>
        <v>0.6841872887</v>
      </c>
      <c r="E33" s="150" t="s">
        <v>213</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214</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215</v>
      </c>
      <c r="C36" s="145" t="s">
        <v>216</v>
      </c>
      <c r="D36" s="75">
        <f>SUM('Expenses 2022'!C10:C11)</f>
        <v>840302</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209</v>
      </c>
      <c r="D37" s="75">
        <f>SUM('Expenses 2022'!C7:C9)</f>
        <v>4652291</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214</v>
      </c>
      <c r="D38" s="163">
        <f>D36/D37</f>
        <v>0.1806211176</v>
      </c>
      <c r="E38" s="150" t="s">
        <v>217</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218</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219</v>
      </c>
      <c r="C41" s="148" t="s">
        <v>242</v>
      </c>
      <c r="D41" s="75">
        <f>'Expenses 2022'!D40</f>
        <v>5592933</v>
      </c>
      <c r="E41" s="165">
        <f t="shared" ref="E41:E44" si="1">D41/$D$44</f>
        <v>0.6546554543</v>
      </c>
      <c r="F41" s="43"/>
      <c r="G41" s="43"/>
      <c r="H41" s="43"/>
      <c r="I41" s="43"/>
      <c r="J41" s="43"/>
      <c r="K41" s="43"/>
      <c r="L41" s="43"/>
      <c r="M41" s="43"/>
      <c r="N41" s="43"/>
      <c r="O41" s="43"/>
      <c r="P41" s="43"/>
      <c r="Q41" s="43"/>
      <c r="R41" s="43"/>
      <c r="S41" s="43"/>
      <c r="T41" s="43"/>
      <c r="U41" s="43"/>
      <c r="V41" s="43"/>
      <c r="W41" s="43"/>
      <c r="X41" s="43"/>
      <c r="Y41" s="43"/>
    </row>
    <row r="42">
      <c r="A42" s="139"/>
      <c r="B42" s="49"/>
      <c r="C42" s="148" t="s">
        <v>221</v>
      </c>
      <c r="D42" s="146">
        <f>'Expenses 2022'!E40</f>
        <v>2616483</v>
      </c>
      <c r="E42" s="165">
        <f t="shared" si="1"/>
        <v>0.3062605733</v>
      </c>
      <c r="F42" s="43"/>
      <c r="G42" s="43"/>
      <c r="H42" s="43"/>
      <c r="I42" s="43"/>
      <c r="J42" s="43"/>
      <c r="K42" s="43"/>
      <c r="L42" s="43"/>
      <c r="M42" s="43"/>
      <c r="N42" s="43"/>
      <c r="O42" s="43"/>
      <c r="P42" s="43"/>
      <c r="Q42" s="43"/>
      <c r="R42" s="43"/>
      <c r="S42" s="43"/>
      <c r="T42" s="43"/>
      <c r="U42" s="43"/>
      <c r="V42" s="43"/>
      <c r="W42" s="43"/>
      <c r="X42" s="43"/>
      <c r="Y42" s="43"/>
    </row>
    <row r="43">
      <c r="A43" s="139"/>
      <c r="B43" s="49"/>
      <c r="C43" s="148" t="s">
        <v>222</v>
      </c>
      <c r="D43" s="146">
        <f>'Expenses 2022'!F40</f>
        <v>333907</v>
      </c>
      <c r="E43" s="165">
        <f t="shared" si="1"/>
        <v>0.03908397236</v>
      </c>
      <c r="F43" s="43"/>
      <c r="G43" s="43"/>
      <c r="H43" s="43"/>
      <c r="I43" s="43"/>
      <c r="J43" s="43"/>
      <c r="K43" s="43"/>
      <c r="L43" s="43"/>
      <c r="M43" s="43"/>
      <c r="N43" s="43"/>
      <c r="O43" s="43"/>
      <c r="P43" s="43"/>
      <c r="Q43" s="43"/>
      <c r="R43" s="43"/>
      <c r="S43" s="43"/>
      <c r="T43" s="43"/>
      <c r="U43" s="43"/>
      <c r="V43" s="43"/>
      <c r="W43" s="43"/>
      <c r="X43" s="43"/>
      <c r="Y43" s="43"/>
    </row>
    <row r="44">
      <c r="A44" s="139"/>
      <c r="B44" s="49"/>
      <c r="C44" s="145" t="s">
        <v>186</v>
      </c>
      <c r="D44" s="146">
        <f>sum(D41:D43)</f>
        <v>8543323</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223</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224</v>
      </c>
      <c r="C47" s="145" t="s">
        <v>225</v>
      </c>
      <c r="D47" s="146">
        <f>'Revenues 2022'!F9</f>
        <v>1379664</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226</v>
      </c>
      <c r="D48" s="146">
        <f>'Expenses 2022'!F40</f>
        <v>333907</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227</v>
      </c>
      <c r="D49" s="166">
        <f>if(D48=0, "$0",D47/D48)</f>
        <v>4.131881033</v>
      </c>
      <c r="E49" s="150" t="s">
        <v>228</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229</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230</v>
      </c>
      <c r="C52" s="145" t="s">
        <v>231</v>
      </c>
      <c r="D52" s="146">
        <f>sum('Balance Sheet 2022'!E2:E10)</f>
        <v>2615635</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232</v>
      </c>
      <c r="D53" s="146">
        <f>sum('Balance Sheet 2022'!E19:E22)</f>
        <v>289518</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233</v>
      </c>
      <c r="D54" s="168">
        <f>D52/D53</f>
        <v>9.034446908</v>
      </c>
      <c r="E54" s="150" t="s">
        <v>234</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235</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236</v>
      </c>
      <c r="C57" s="145" t="s">
        <v>237</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238</v>
      </c>
      <c r="D58" s="146">
        <f>'Balance Sheet 2022'!E18</f>
        <v>3017932</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239</v>
      </c>
      <c r="D59" s="169">
        <f>D57/D58</f>
        <v>0</v>
      </c>
      <c r="E59" s="150" t="s">
        <v>240</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THE SEATTLE SCHOOL OF THEOLOGY &amp; PSYCHOLOGY</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135986.0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50696.0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2361013.0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2547695</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3915552.0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2120999.0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6036551</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47762.0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345.0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345</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345</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243</v>
      </c>
      <c r="D26" s="50">
        <v>0.0</v>
      </c>
      <c r="E26" s="50">
        <v>400.0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0</v>
      </c>
      <c r="E28" s="75">
        <f t="shared" si="2"/>
        <v>400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400</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4675.0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70892.0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-66217</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24836.0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14854.0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9982</v>
      </c>
      <c r="G38" s="43"/>
      <c r="H38" s="43"/>
      <c r="I38" s="43"/>
      <c r="J38" s="43"/>
      <c r="K38" s="43"/>
      <c r="L38" s="43"/>
      <c r="M38" s="43"/>
      <c r="N38" s="43"/>
      <c r="O38" s="43"/>
      <c r="P38" s="43"/>
      <c r="Q38" s="43"/>
      <c r="R38" s="43"/>
      <c r="S38" s="43"/>
      <c r="T38" s="43"/>
      <c r="U38" s="43"/>
      <c r="V38" s="43"/>
      <c r="W38" s="43"/>
      <c r="X38" s="43"/>
      <c r="Y38" s="43"/>
      <c r="Z38" s="43"/>
    </row>
    <row r="39">
      <c r="A39" s="49"/>
      <c r="B39" s="45" t="s">
        <v>98</v>
      </c>
      <c r="C39" s="60" t="s">
        <v>99</v>
      </c>
      <c r="D39" s="74"/>
      <c r="E39" s="48">
        <v>1077.0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100</v>
      </c>
      <c r="D42" s="74"/>
      <c r="E42" s="48">
        <v>1528.0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2605</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101</v>
      </c>
      <c r="D44" s="88"/>
      <c r="E44" s="88"/>
      <c r="F44" s="89">
        <f>sum(F16:F43)+F9</f>
        <v>8579123</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THE SEATTLE SCHOOL OF THEOLOGY &amp; PSYCHOLOGY</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0">
        <v>1.0</v>
      </c>
      <c r="B3" s="96" t="s">
        <v>106</v>
      </c>
      <c r="C3" s="98">
        <f t="shared" ref="C3:C39" si="1">sum(D3:F3)</f>
        <v>24000</v>
      </c>
      <c r="D3" s="99">
        <v>24000.0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107</v>
      </c>
      <c r="C4" s="98">
        <f t="shared" si="1"/>
        <v>46265</v>
      </c>
      <c r="D4" s="99">
        <v>46265.0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108</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109</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110</v>
      </c>
      <c r="C7" s="98">
        <f t="shared" si="1"/>
        <v>391386</v>
      </c>
      <c r="D7" s="99">
        <v>97847.0</v>
      </c>
      <c r="E7" s="99">
        <v>244616.0</v>
      </c>
      <c r="F7" s="99">
        <v>48923.0</v>
      </c>
      <c r="G7" s="43"/>
      <c r="H7" s="43"/>
      <c r="I7" s="43"/>
      <c r="J7" s="43"/>
      <c r="K7" s="43"/>
      <c r="L7" s="43"/>
      <c r="M7" s="43"/>
      <c r="N7" s="43"/>
      <c r="O7" s="43"/>
      <c r="P7" s="43"/>
      <c r="Q7" s="43"/>
      <c r="R7" s="43"/>
      <c r="S7" s="43"/>
      <c r="T7" s="43"/>
      <c r="U7" s="43"/>
      <c r="V7" s="43"/>
      <c r="W7" s="43"/>
      <c r="X7" s="43"/>
      <c r="Y7" s="43"/>
      <c r="Z7" s="43"/>
    </row>
    <row r="8">
      <c r="A8" s="80">
        <v>6.0</v>
      </c>
      <c r="B8" s="96" t="s">
        <v>111</v>
      </c>
      <c r="C8" s="98">
        <f t="shared" si="1"/>
        <v>199443</v>
      </c>
      <c r="D8" s="99">
        <v>199443.0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112</v>
      </c>
      <c r="C9" s="98">
        <f t="shared" si="1"/>
        <v>3943699</v>
      </c>
      <c r="D9" s="99">
        <v>2888059.0</v>
      </c>
      <c r="E9" s="99">
        <v>936208.0</v>
      </c>
      <c r="F9" s="99">
        <v>119432.0</v>
      </c>
      <c r="G9" s="43"/>
      <c r="H9" s="43"/>
      <c r="I9" s="43"/>
      <c r="J9" s="43"/>
      <c r="K9" s="43"/>
      <c r="L9" s="43"/>
      <c r="M9" s="43"/>
      <c r="N9" s="43"/>
      <c r="O9" s="43"/>
      <c r="P9" s="43"/>
      <c r="Q9" s="43"/>
      <c r="R9" s="43"/>
      <c r="S9" s="43"/>
      <c r="T9" s="43"/>
      <c r="U9" s="43"/>
      <c r="V9" s="43"/>
      <c r="W9" s="43"/>
      <c r="X9" s="43"/>
      <c r="Y9" s="43"/>
      <c r="Z9" s="43"/>
    </row>
    <row r="10">
      <c r="A10" s="80">
        <v>8.0</v>
      </c>
      <c r="B10" s="96" t="s">
        <v>113</v>
      </c>
      <c r="C10" s="98">
        <f t="shared" si="1"/>
        <v>112</v>
      </c>
      <c r="D10" s="99">
        <v>105.0</v>
      </c>
      <c r="E10" s="99">
        <v>7.0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8">
        <f t="shared" si="1"/>
        <v>560626</v>
      </c>
      <c r="D11" s="99">
        <v>395325.0</v>
      </c>
      <c r="E11" s="99">
        <v>145817.0</v>
      </c>
      <c r="F11" s="99">
        <v>19484.0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8">
        <f t="shared" si="1"/>
        <v>351758</v>
      </c>
      <c r="D12" s="99">
        <v>240134.0</v>
      </c>
      <c r="E12" s="99">
        <v>101262.0</v>
      </c>
      <c r="F12" s="99">
        <v>10362.0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8">
        <f t="shared" si="1"/>
        <v>12503</v>
      </c>
      <c r="D15" s="99">
        <v>9889.0</v>
      </c>
      <c r="E15" s="99">
        <v>2614.0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8">
        <f t="shared" si="1"/>
        <v>61451</v>
      </c>
      <c r="D16" s="99">
        <v>0.0</v>
      </c>
      <c r="E16" s="99">
        <v>61451.0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8">
        <f t="shared" si="1"/>
        <v>760598</v>
      </c>
      <c r="D20" s="99">
        <v>459994.0</v>
      </c>
      <c r="E20" s="99">
        <v>289716.0</v>
      </c>
      <c r="F20" s="99">
        <v>10888.0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8">
        <f t="shared" si="1"/>
        <v>30333</v>
      </c>
      <c r="D21" s="99">
        <v>2665.0</v>
      </c>
      <c r="E21" s="99">
        <v>27231.0</v>
      </c>
      <c r="F21" s="99">
        <v>437.0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8">
        <f t="shared" si="1"/>
        <v>124858</v>
      </c>
      <c r="D22" s="99">
        <v>49138.0</v>
      </c>
      <c r="E22" s="99">
        <v>52508.0</v>
      </c>
      <c r="F22" s="99">
        <v>23212.0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8">
        <f t="shared" si="1"/>
        <v>193018</v>
      </c>
      <c r="D23" s="99">
        <v>122059.0</v>
      </c>
      <c r="E23" s="99">
        <v>65341.0</v>
      </c>
      <c r="F23" s="99">
        <v>5618.0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73415</v>
      </c>
      <c r="D24" s="99">
        <v>73415.0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8">
        <f t="shared" si="1"/>
        <v>622027</v>
      </c>
      <c r="D25" s="99">
        <v>454957.0</v>
      </c>
      <c r="E25" s="99">
        <v>148103.0</v>
      </c>
      <c r="F25" s="99">
        <v>18967.0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8">
        <f t="shared" si="1"/>
        <v>124008</v>
      </c>
      <c r="D26" s="99">
        <v>85648.0</v>
      </c>
      <c r="E26" s="99">
        <v>30040.0</v>
      </c>
      <c r="F26" s="99">
        <v>8320.0</v>
      </c>
      <c r="G26" s="43"/>
      <c r="H26" s="43"/>
      <c r="I26" s="43"/>
      <c r="J26" s="43"/>
      <c r="K26" s="43"/>
      <c r="L26" s="43"/>
      <c r="M26" s="43"/>
      <c r="N26" s="43"/>
      <c r="O26" s="43"/>
      <c r="P26" s="43"/>
      <c r="Q26" s="43"/>
      <c r="R26" s="43"/>
      <c r="S26" s="43"/>
      <c r="T26" s="43"/>
      <c r="U26" s="43"/>
      <c r="V26" s="43"/>
      <c r="W26" s="43"/>
      <c r="X26" s="43"/>
      <c r="Y26" s="43"/>
      <c r="Z26" s="43"/>
    </row>
    <row r="27">
      <c r="A27" s="80">
        <v>18.0</v>
      </c>
      <c r="B27" s="96" t="s">
        <v>130</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8">
        <f t="shared" si="1"/>
        <v>103417</v>
      </c>
      <c r="D28" s="99">
        <v>102131.0</v>
      </c>
      <c r="E28" s="99">
        <v>1286.0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8">
        <f t="shared" si="1"/>
        <v>17518</v>
      </c>
      <c r="D31" s="99">
        <v>10636.0</v>
      </c>
      <c r="E31" s="99">
        <v>6442.0</v>
      </c>
      <c r="F31" s="99">
        <v>440.0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8">
        <f t="shared" si="1"/>
        <v>43752</v>
      </c>
      <c r="D32" s="99">
        <v>97.0</v>
      </c>
      <c r="E32" s="99">
        <v>43655.0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117</v>
      </c>
      <c r="B34" s="60" t="s">
        <v>138</v>
      </c>
      <c r="C34" s="98">
        <f t="shared" si="1"/>
        <v>167665</v>
      </c>
      <c r="D34" s="99">
        <v>9182.0</v>
      </c>
      <c r="E34" s="99">
        <v>158227.0</v>
      </c>
      <c r="F34" s="99">
        <v>256.0</v>
      </c>
      <c r="G34" s="43"/>
      <c r="H34" s="43"/>
      <c r="I34" s="43"/>
      <c r="J34" s="43"/>
      <c r="K34" s="43"/>
      <c r="L34" s="43"/>
      <c r="M34" s="43"/>
      <c r="N34" s="43"/>
      <c r="O34" s="43"/>
      <c r="P34" s="43"/>
      <c r="Q34" s="43"/>
      <c r="R34" s="43"/>
      <c r="S34" s="43"/>
      <c r="T34" s="43"/>
      <c r="U34" s="43"/>
      <c r="V34" s="43"/>
      <c r="W34" s="43"/>
      <c r="X34" s="43"/>
      <c r="Y34" s="43"/>
      <c r="Z34" s="43"/>
    </row>
    <row r="35">
      <c r="A35" s="45" t="s">
        <v>48</v>
      </c>
      <c r="B35" s="60" t="s">
        <v>244</v>
      </c>
      <c r="C35" s="98">
        <f t="shared" si="1"/>
        <v>111626</v>
      </c>
      <c r="D35" s="99">
        <v>111567.0</v>
      </c>
      <c r="E35" s="99">
        <v>52.0</v>
      </c>
      <c r="F35" s="99">
        <v>7.0</v>
      </c>
      <c r="G35" s="43"/>
      <c r="H35" s="43"/>
      <c r="I35" s="43"/>
      <c r="J35" s="43"/>
      <c r="K35" s="43"/>
      <c r="L35" s="43"/>
      <c r="M35" s="43"/>
      <c r="N35" s="43"/>
      <c r="O35" s="43"/>
      <c r="P35" s="43"/>
      <c r="Q35" s="43"/>
      <c r="R35" s="43"/>
      <c r="S35" s="43"/>
      <c r="T35" s="43"/>
      <c r="U35" s="43"/>
      <c r="V35" s="43"/>
      <c r="W35" s="43"/>
      <c r="X35" s="43"/>
      <c r="Y35" s="43"/>
      <c r="Z35" s="43"/>
    </row>
    <row r="36">
      <c r="A36" s="45" t="s">
        <v>50</v>
      </c>
      <c r="B36" s="60" t="s">
        <v>140</v>
      </c>
      <c r="C36" s="98">
        <f t="shared" si="1"/>
        <v>34821</v>
      </c>
      <c r="D36" s="99">
        <v>34821.0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139</v>
      </c>
      <c r="C37" s="98">
        <f t="shared" si="1"/>
        <v>25969</v>
      </c>
      <c r="D37" s="99">
        <v>22066.0</v>
      </c>
      <c r="E37" s="99">
        <v>3903.0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141</v>
      </c>
      <c r="C38" s="98">
        <f t="shared" si="1"/>
        <v>79315</v>
      </c>
      <c r="D38" s="99">
        <v>16511.0</v>
      </c>
      <c r="E38" s="99">
        <v>61696.0</v>
      </c>
      <c r="F38" s="99">
        <v>1108.0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142</v>
      </c>
      <c r="C40" s="104">
        <f t="shared" ref="C40:F40" si="2">sum(C3:C39)</f>
        <v>8103583</v>
      </c>
      <c r="D40" s="104">
        <f t="shared" si="2"/>
        <v>5455954</v>
      </c>
      <c r="E40" s="104">
        <f t="shared" si="2"/>
        <v>2380175</v>
      </c>
      <c r="F40" s="104">
        <f t="shared" si="2"/>
        <v>267454</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THE SEATTLE SCHOOL OF THEOLOGY &amp; PSYCHOLOGY</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143</v>
      </c>
      <c r="B2" s="45">
        <v>1.0</v>
      </c>
      <c r="C2" s="46" t="s">
        <v>144</v>
      </c>
      <c r="D2" s="111"/>
      <c r="E2" s="112">
        <v>236287.0</v>
      </c>
      <c r="F2" s="43"/>
      <c r="G2" s="43"/>
      <c r="H2" s="43"/>
      <c r="I2" s="43"/>
      <c r="J2" s="43"/>
      <c r="K2" s="43"/>
      <c r="L2" s="43"/>
      <c r="M2" s="43"/>
      <c r="N2" s="43"/>
      <c r="O2" s="43"/>
      <c r="P2" s="43"/>
      <c r="Q2" s="43"/>
      <c r="R2" s="43"/>
      <c r="S2" s="43"/>
      <c r="T2" s="43"/>
      <c r="U2" s="43"/>
      <c r="V2" s="43"/>
      <c r="W2" s="43"/>
      <c r="X2" s="43"/>
      <c r="Y2" s="43"/>
      <c r="Z2" s="43"/>
    </row>
    <row r="3">
      <c r="A3" s="49"/>
      <c r="B3" s="45">
        <v>2.0</v>
      </c>
      <c r="C3" s="46" t="s">
        <v>145</v>
      </c>
      <c r="D3" s="113"/>
      <c r="E3" s="112">
        <v>2204793.0</v>
      </c>
      <c r="F3" s="43"/>
      <c r="G3" s="43"/>
      <c r="H3" s="43"/>
      <c r="I3" s="43"/>
      <c r="J3" s="43"/>
      <c r="K3" s="43"/>
      <c r="L3" s="43"/>
      <c r="M3" s="43"/>
      <c r="N3" s="43"/>
      <c r="O3" s="43"/>
      <c r="P3" s="43"/>
      <c r="Q3" s="43"/>
      <c r="R3" s="43"/>
      <c r="S3" s="43"/>
      <c r="T3" s="43"/>
      <c r="U3" s="43"/>
      <c r="V3" s="43"/>
      <c r="W3" s="43"/>
      <c r="X3" s="43"/>
      <c r="Y3" s="43"/>
      <c r="Z3" s="43"/>
    </row>
    <row r="4">
      <c r="A4" s="49"/>
      <c r="B4" s="45">
        <v>3.0</v>
      </c>
      <c r="C4" s="46" t="s">
        <v>146</v>
      </c>
      <c r="D4" s="111"/>
      <c r="E4" s="112">
        <v>247238.0</v>
      </c>
      <c r="F4" s="43"/>
      <c r="G4" s="43"/>
      <c r="H4" s="43"/>
      <c r="I4" s="43"/>
      <c r="J4" s="43"/>
      <c r="K4" s="43"/>
      <c r="L4" s="43"/>
      <c r="M4" s="43"/>
      <c r="N4" s="43"/>
      <c r="O4" s="43"/>
      <c r="P4" s="43"/>
      <c r="Q4" s="43"/>
      <c r="R4" s="43"/>
      <c r="S4" s="43"/>
      <c r="T4" s="43"/>
      <c r="U4" s="43"/>
      <c r="V4" s="43"/>
      <c r="W4" s="43"/>
      <c r="X4" s="43"/>
      <c r="Y4" s="43"/>
      <c r="Z4" s="43"/>
    </row>
    <row r="5">
      <c r="A5" s="49"/>
      <c r="B5" s="45">
        <v>4.0</v>
      </c>
      <c r="C5" s="46" t="s">
        <v>147</v>
      </c>
      <c r="D5" s="113"/>
      <c r="E5" s="112">
        <v>184527.0</v>
      </c>
      <c r="F5" s="43"/>
      <c r="G5" s="43"/>
      <c r="H5" s="43"/>
      <c r="I5" s="43"/>
      <c r="J5" s="43"/>
      <c r="K5" s="43"/>
      <c r="L5" s="43"/>
      <c r="M5" s="43"/>
      <c r="N5" s="43"/>
      <c r="O5" s="43"/>
      <c r="P5" s="43"/>
      <c r="Q5" s="43"/>
      <c r="R5" s="43"/>
      <c r="S5" s="43"/>
      <c r="T5" s="43"/>
      <c r="U5" s="43"/>
      <c r="V5" s="43"/>
      <c r="W5" s="43"/>
      <c r="X5" s="43"/>
      <c r="Y5" s="43"/>
      <c r="Z5" s="43"/>
    </row>
    <row r="6">
      <c r="A6" s="49"/>
      <c r="B6" s="45">
        <v>5.0</v>
      </c>
      <c r="C6" s="51" t="s">
        <v>148</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149</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150</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151</v>
      </c>
      <c r="D9" s="113"/>
      <c r="E9" s="112">
        <v>9566.0</v>
      </c>
      <c r="F9" s="43"/>
      <c r="G9" s="43"/>
      <c r="H9" s="43"/>
      <c r="I9" s="43"/>
      <c r="J9" s="43"/>
      <c r="K9" s="43"/>
      <c r="L9" s="43"/>
      <c r="M9" s="43"/>
      <c r="N9" s="43"/>
      <c r="O9" s="43"/>
      <c r="P9" s="43"/>
      <c r="Q9" s="43"/>
      <c r="R9" s="43"/>
      <c r="S9" s="43"/>
      <c r="T9" s="43"/>
      <c r="U9" s="43"/>
      <c r="V9" s="43"/>
      <c r="W9" s="43"/>
      <c r="X9" s="43"/>
      <c r="Y9" s="43"/>
      <c r="Z9" s="43"/>
    </row>
    <row r="10">
      <c r="A10" s="49"/>
      <c r="B10" s="45">
        <v>9.0</v>
      </c>
      <c r="C10" s="46" t="s">
        <v>152</v>
      </c>
      <c r="D10" s="111"/>
      <c r="E10" s="112">
        <v>216484.0</v>
      </c>
      <c r="F10" s="43"/>
      <c r="G10" s="43"/>
      <c r="H10" s="43"/>
      <c r="I10" s="43"/>
      <c r="J10" s="43"/>
      <c r="K10" s="43"/>
      <c r="L10" s="43"/>
      <c r="M10" s="43"/>
      <c r="N10" s="43"/>
      <c r="O10" s="43"/>
      <c r="P10" s="43"/>
      <c r="Q10" s="43"/>
      <c r="R10" s="43"/>
      <c r="S10" s="43"/>
      <c r="T10" s="43"/>
      <c r="U10" s="43"/>
      <c r="V10" s="43"/>
      <c r="W10" s="43"/>
      <c r="X10" s="43"/>
      <c r="Y10" s="43"/>
      <c r="Z10" s="43"/>
    </row>
    <row r="11">
      <c r="A11" s="49"/>
      <c r="B11" s="45" t="s">
        <v>153</v>
      </c>
      <c r="C11" s="46" t="s">
        <v>154</v>
      </c>
      <c r="D11" s="112">
        <v>1789448.0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155</v>
      </c>
      <c r="C12" s="46" t="s">
        <v>156</v>
      </c>
      <c r="D12" s="112">
        <v>1700207.0</v>
      </c>
      <c r="E12" s="109">
        <f>D11-D12</f>
        <v>89241</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157</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158</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159</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160</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161</v>
      </c>
      <c r="D17" s="113"/>
      <c r="E17" s="112">
        <v>533210.0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162</v>
      </c>
      <c r="D18" s="114"/>
      <c r="E18" s="115">
        <f>sum(E2:E17)</f>
        <v>3721346</v>
      </c>
      <c r="F18" s="43"/>
      <c r="G18" s="43"/>
      <c r="H18" s="43"/>
      <c r="I18" s="43"/>
      <c r="J18" s="43"/>
      <c r="K18" s="43"/>
      <c r="L18" s="43"/>
      <c r="M18" s="43"/>
      <c r="N18" s="43"/>
      <c r="O18" s="43"/>
      <c r="P18" s="43"/>
      <c r="Q18" s="43"/>
      <c r="R18" s="43"/>
      <c r="S18" s="43"/>
      <c r="T18" s="43"/>
      <c r="U18" s="43"/>
      <c r="V18" s="43"/>
      <c r="W18" s="43"/>
      <c r="X18" s="43"/>
      <c r="Y18" s="43"/>
      <c r="Z18" s="43"/>
    </row>
    <row r="19">
      <c r="A19" s="44" t="s">
        <v>163</v>
      </c>
      <c r="B19" s="116">
        <v>17.0</v>
      </c>
      <c r="C19" s="117" t="s">
        <v>164</v>
      </c>
      <c r="D19" s="118"/>
      <c r="E19" s="112">
        <v>278340.0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165</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166</v>
      </c>
      <c r="D21" s="118"/>
      <c r="E21" s="112">
        <v>187295.0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167</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168</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169</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170</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171</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172</v>
      </c>
      <c r="D27" s="118"/>
      <c r="E27" s="119">
        <v>443332.0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173</v>
      </c>
      <c r="D28" s="126"/>
      <c r="E28" s="127">
        <f>sum(E19:E27)</f>
        <v>908967</v>
      </c>
      <c r="F28" s="43"/>
      <c r="G28" s="43"/>
      <c r="H28" s="43"/>
      <c r="I28" s="43"/>
      <c r="J28" s="43"/>
      <c r="K28" s="43"/>
      <c r="L28" s="43"/>
      <c r="M28" s="43"/>
      <c r="N28" s="43"/>
      <c r="O28" s="43"/>
      <c r="P28" s="43"/>
      <c r="Q28" s="43"/>
      <c r="R28" s="43"/>
      <c r="S28" s="43"/>
      <c r="T28" s="43"/>
      <c r="U28" s="43"/>
      <c r="V28" s="43"/>
      <c r="W28" s="43"/>
      <c r="X28" s="43"/>
      <c r="Y28" s="43"/>
      <c r="Z28" s="43"/>
    </row>
    <row r="29">
      <c r="A29" s="65" t="s">
        <v>174</v>
      </c>
      <c r="B29" s="128"/>
      <c r="C29" s="129" t="s">
        <v>175</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176</v>
      </c>
      <c r="D30" s="118"/>
      <c r="E30" s="112">
        <v>-99843.0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177</v>
      </c>
      <c r="D31" s="118"/>
      <c r="E31" s="112">
        <v>2912222.0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178</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179</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180</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181</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182</v>
      </c>
      <c r="D36" s="132"/>
      <c r="E36" s="127">
        <f>sum(E30:E35)</f>
        <v>2812379</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183</v>
      </c>
      <c r="D37" s="136"/>
      <c r="E37" s="137">
        <f>E36+E28</f>
        <v>3721346</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THE SEATTLE SCHOOL OF THEOLOGY &amp; PSYCHOLOGY</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184</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185</v>
      </c>
      <c r="C3" s="145" t="s">
        <v>186</v>
      </c>
      <c r="D3" s="146">
        <f>'Expenses 2023'!C40</f>
        <v>8103583</v>
      </c>
      <c r="E3" s="147"/>
      <c r="F3" s="43"/>
      <c r="G3" s="43"/>
      <c r="H3" s="43"/>
      <c r="I3" s="43"/>
      <c r="J3" s="43"/>
      <c r="K3" s="43"/>
      <c r="L3" s="43"/>
      <c r="M3" s="43"/>
      <c r="N3" s="43"/>
      <c r="O3" s="43"/>
      <c r="P3" s="43"/>
      <c r="Q3" s="43"/>
      <c r="R3" s="43"/>
      <c r="S3" s="43"/>
      <c r="T3" s="43"/>
      <c r="U3" s="43"/>
      <c r="V3" s="43"/>
      <c r="W3" s="43"/>
      <c r="X3" s="43"/>
      <c r="Y3" s="43"/>
    </row>
    <row r="4">
      <c r="A4" s="139"/>
      <c r="B4" s="49"/>
      <c r="C4" s="145" t="s">
        <v>187</v>
      </c>
      <c r="D4" s="146">
        <f>'Expenses 2023'!C31</f>
        <v>17518</v>
      </c>
      <c r="E4" s="147"/>
      <c r="F4" s="43"/>
      <c r="G4" s="43"/>
      <c r="H4" s="43"/>
      <c r="I4" s="43"/>
      <c r="J4" s="43"/>
      <c r="K4" s="43"/>
      <c r="L4" s="43"/>
      <c r="M4" s="43"/>
      <c r="N4" s="43"/>
      <c r="O4" s="43"/>
      <c r="P4" s="43"/>
      <c r="Q4" s="43"/>
      <c r="R4" s="43"/>
      <c r="S4" s="43"/>
      <c r="T4" s="43"/>
      <c r="U4" s="43"/>
      <c r="V4" s="43"/>
      <c r="W4" s="43"/>
      <c r="X4" s="43"/>
      <c r="Y4" s="43"/>
    </row>
    <row r="5">
      <c r="A5" s="139"/>
      <c r="B5" s="49"/>
      <c r="C5" s="145" t="s">
        <v>188</v>
      </c>
      <c r="D5" s="146">
        <f>D3-D4</f>
        <v>8086065</v>
      </c>
      <c r="E5" s="147"/>
      <c r="F5" s="43"/>
      <c r="G5" s="43"/>
      <c r="H5" s="43"/>
      <c r="I5" s="43"/>
      <c r="J5" s="43"/>
      <c r="K5" s="43"/>
      <c r="L5" s="43"/>
      <c r="M5" s="43"/>
      <c r="N5" s="43"/>
      <c r="O5" s="43"/>
      <c r="P5" s="43"/>
      <c r="Q5" s="43"/>
      <c r="R5" s="43"/>
      <c r="S5" s="43"/>
      <c r="T5" s="43"/>
      <c r="U5" s="43"/>
      <c r="V5" s="43"/>
      <c r="W5" s="43"/>
      <c r="X5" s="43"/>
      <c r="Y5" s="43"/>
    </row>
    <row r="6">
      <c r="A6" s="139"/>
      <c r="B6" s="49"/>
      <c r="C6" s="145" t="s">
        <v>189</v>
      </c>
      <c r="D6" s="146">
        <f>D5/12</f>
        <v>673838.75</v>
      </c>
      <c r="E6" s="147"/>
      <c r="F6" s="43"/>
      <c r="G6" s="43"/>
      <c r="H6" s="43"/>
      <c r="I6" s="43"/>
      <c r="J6" s="43"/>
      <c r="K6" s="43"/>
      <c r="L6" s="43"/>
      <c r="M6" s="43"/>
      <c r="N6" s="43"/>
      <c r="O6" s="43"/>
      <c r="P6" s="43"/>
      <c r="Q6" s="43"/>
      <c r="R6" s="43"/>
      <c r="S6" s="43"/>
      <c r="T6" s="43"/>
      <c r="U6" s="43"/>
      <c r="V6" s="43"/>
      <c r="W6" s="43"/>
      <c r="X6" s="43"/>
      <c r="Y6" s="43"/>
    </row>
    <row r="7">
      <c r="A7" s="139"/>
      <c r="B7" s="49"/>
      <c r="C7" s="145" t="s">
        <v>190</v>
      </c>
      <c r="D7" s="75">
        <f>'Balance Sheet 2023'!E2+'Balance Sheet 2023'!E3</f>
        <v>2441080</v>
      </c>
      <c r="E7" s="147"/>
      <c r="F7" s="43"/>
      <c r="G7" s="43"/>
      <c r="H7" s="43"/>
      <c r="I7" s="43"/>
      <c r="J7" s="43"/>
      <c r="K7" s="43"/>
      <c r="L7" s="43"/>
      <c r="M7" s="43"/>
      <c r="N7" s="43"/>
      <c r="O7" s="43"/>
      <c r="P7" s="43"/>
      <c r="Q7" s="43"/>
      <c r="R7" s="43"/>
      <c r="S7" s="43"/>
      <c r="T7" s="43"/>
      <c r="U7" s="43"/>
      <c r="V7" s="43"/>
      <c r="W7" s="43"/>
      <c r="X7" s="43"/>
      <c r="Y7" s="43"/>
    </row>
    <row r="8">
      <c r="A8" s="139"/>
      <c r="B8" s="49"/>
      <c r="C8" s="148" t="s">
        <v>184</v>
      </c>
      <c r="D8" s="149">
        <f>D7/D6</f>
        <v>3.62264711</v>
      </c>
      <c r="E8" s="150" t="s">
        <v>191</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192</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193</v>
      </c>
      <c r="C11" s="145" t="s">
        <v>194</v>
      </c>
      <c r="D11" s="75">
        <f>'Balance Sheet 2023'!E30</f>
        <v>-99843</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195</v>
      </c>
      <c r="D12" s="75">
        <f>'Expenses 2023'!C40</f>
        <v>8103583</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196</v>
      </c>
      <c r="D13" s="146">
        <f>D12/12</f>
        <v>675298.5833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192</v>
      </c>
      <c r="D14" s="149">
        <f>D11/D13</f>
        <v>-0.1478501547</v>
      </c>
      <c r="E14" s="150" t="s">
        <v>191</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197</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198</v>
      </c>
      <c r="C17" s="145" t="s">
        <v>199</v>
      </c>
      <c r="D17" s="75">
        <f>sum('Balance Sheet 2023'!E13:E15)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195</v>
      </c>
      <c r="D18" s="75">
        <f>'Expenses 2023'!C40</f>
        <v>8103583</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196</v>
      </c>
      <c r="D19" s="146">
        <f>D18/12</f>
        <v>675298.5833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200</v>
      </c>
      <c r="D20" s="149">
        <f>D17/D19</f>
        <v>0</v>
      </c>
      <c r="E20" s="150" t="s">
        <v>191</v>
      </c>
      <c r="F20" s="43"/>
      <c r="G20" s="43"/>
      <c r="H20" s="43"/>
      <c r="I20" s="43"/>
      <c r="J20" s="43"/>
      <c r="K20" s="43"/>
      <c r="L20" s="43"/>
      <c r="M20" s="43"/>
      <c r="N20" s="43"/>
      <c r="O20" s="43"/>
      <c r="P20" s="43"/>
      <c r="Q20" s="43"/>
      <c r="R20" s="43"/>
      <c r="S20" s="43"/>
      <c r="T20" s="43"/>
      <c r="U20" s="43"/>
      <c r="V20" s="43"/>
      <c r="W20" s="43"/>
      <c r="X20" s="43"/>
      <c r="Y20" s="43"/>
    </row>
    <row r="21">
      <c r="A21" s="139"/>
      <c r="B21" s="49"/>
      <c r="C21" s="154" t="s">
        <v>201</v>
      </c>
      <c r="D21" s="155">
        <f>D20+D8</f>
        <v>3.62264711</v>
      </c>
      <c r="E21" s="156" t="s">
        <v>191</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202</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203</v>
      </c>
      <c r="C24" s="160"/>
      <c r="D24" s="161">
        <f>max('Revenues 2023'!E2:E7,'Revenues 2023'!F10:F15)</f>
        <v>3915552</v>
      </c>
      <c r="E24" s="162" t="s">
        <v>204</v>
      </c>
      <c r="F24" s="43"/>
      <c r="G24" s="43"/>
      <c r="H24" s="43"/>
      <c r="I24" s="43"/>
      <c r="J24" s="43"/>
      <c r="K24" s="43"/>
      <c r="L24" s="43"/>
      <c r="M24" s="43"/>
      <c r="N24" s="43"/>
      <c r="O24" s="43"/>
      <c r="P24" s="43"/>
      <c r="Q24" s="43"/>
      <c r="R24" s="43"/>
      <c r="S24" s="43"/>
      <c r="T24" s="43"/>
      <c r="U24" s="43"/>
      <c r="V24" s="43"/>
      <c r="W24" s="43"/>
      <c r="X24" s="43"/>
      <c r="Y24" s="43"/>
    </row>
    <row r="25">
      <c r="A25" s="139"/>
      <c r="B25" s="49"/>
      <c r="C25" s="145" t="s">
        <v>205</v>
      </c>
      <c r="D25" s="146">
        <f>'Revenues 2023'!F44</f>
        <v>8579123</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202</v>
      </c>
      <c r="D26" s="163">
        <f>D24/D25</f>
        <v>0.4564046931</v>
      </c>
      <c r="E26" s="150" t="s">
        <v>206</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207</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208</v>
      </c>
      <c r="C29" s="145" t="s">
        <v>209</v>
      </c>
      <c r="D29" s="75">
        <f>SUM('Expenses 2023'!C7:C9)</f>
        <v>4534528</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210</v>
      </c>
      <c r="D30" s="75">
        <f>SUM('Expenses 2023'!C10:C12)</f>
        <v>912496</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211</v>
      </c>
      <c r="D31" s="75">
        <f>sum(D29:D30)</f>
        <v>5447024</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186</v>
      </c>
      <c r="D32" s="75">
        <f>'Expenses 2023'!C40</f>
        <v>8103583</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212</v>
      </c>
      <c r="D33" s="163">
        <f>D31/D32</f>
        <v>0.6721747652</v>
      </c>
      <c r="E33" s="150" t="s">
        <v>213</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214</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215</v>
      </c>
      <c r="C36" s="145" t="s">
        <v>216</v>
      </c>
      <c r="D36" s="75">
        <f>SUM('Expenses 2023'!C10:C11)</f>
        <v>560738</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209</v>
      </c>
      <c r="D37" s="75">
        <f>SUM('Expenses 2023'!C7:C9)</f>
        <v>4534528</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214</v>
      </c>
      <c r="D38" s="163">
        <f>D36/D37</f>
        <v>0.1236596179</v>
      </c>
      <c r="E38" s="150" t="s">
        <v>217</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218</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219</v>
      </c>
      <c r="C41" s="148" t="s">
        <v>245</v>
      </c>
      <c r="D41" s="75">
        <f>'Expenses 2023'!D40</f>
        <v>5455954</v>
      </c>
      <c r="E41" s="165">
        <f t="shared" ref="E41:E44" si="1">D41/$D$44</f>
        <v>0.6732767468</v>
      </c>
      <c r="F41" s="43"/>
      <c r="G41" s="43"/>
      <c r="H41" s="43"/>
      <c r="I41" s="43"/>
      <c r="J41" s="43"/>
      <c r="K41" s="43"/>
      <c r="L41" s="43"/>
      <c r="M41" s="43"/>
      <c r="N41" s="43"/>
      <c r="O41" s="43"/>
      <c r="P41" s="43"/>
      <c r="Q41" s="43"/>
      <c r="R41" s="43"/>
      <c r="S41" s="43"/>
      <c r="T41" s="43"/>
      <c r="U41" s="43"/>
      <c r="V41" s="43"/>
      <c r="W41" s="43"/>
      <c r="X41" s="43"/>
      <c r="Y41" s="43"/>
    </row>
    <row r="42">
      <c r="A42" s="139"/>
      <c r="B42" s="49"/>
      <c r="C42" s="148" t="s">
        <v>221</v>
      </c>
      <c r="D42" s="146">
        <f>'Expenses 2023'!E40</f>
        <v>2380175</v>
      </c>
      <c r="E42" s="165">
        <f t="shared" si="1"/>
        <v>0.2937188402</v>
      </c>
      <c r="F42" s="43"/>
      <c r="G42" s="43"/>
      <c r="H42" s="43"/>
      <c r="I42" s="43"/>
      <c r="J42" s="43"/>
      <c r="K42" s="43"/>
      <c r="L42" s="43"/>
      <c r="M42" s="43"/>
      <c r="N42" s="43"/>
      <c r="O42" s="43"/>
      <c r="P42" s="43"/>
      <c r="Q42" s="43"/>
      <c r="R42" s="43"/>
      <c r="S42" s="43"/>
      <c r="T42" s="43"/>
      <c r="U42" s="43"/>
      <c r="V42" s="43"/>
      <c r="W42" s="43"/>
      <c r="X42" s="43"/>
      <c r="Y42" s="43"/>
    </row>
    <row r="43">
      <c r="A43" s="139"/>
      <c r="B43" s="49"/>
      <c r="C43" s="148" t="s">
        <v>222</v>
      </c>
      <c r="D43" s="146">
        <f>'Expenses 2023'!F40</f>
        <v>267454</v>
      </c>
      <c r="E43" s="165">
        <f t="shared" si="1"/>
        <v>0.03300441299</v>
      </c>
      <c r="F43" s="43"/>
      <c r="G43" s="43"/>
      <c r="H43" s="43"/>
      <c r="I43" s="43"/>
      <c r="J43" s="43"/>
      <c r="K43" s="43"/>
      <c r="L43" s="43"/>
      <c r="M43" s="43"/>
      <c r="N43" s="43"/>
      <c r="O43" s="43"/>
      <c r="P43" s="43"/>
      <c r="Q43" s="43"/>
      <c r="R43" s="43"/>
      <c r="S43" s="43"/>
      <c r="T43" s="43"/>
      <c r="U43" s="43"/>
      <c r="V43" s="43"/>
      <c r="W43" s="43"/>
      <c r="X43" s="43"/>
      <c r="Y43" s="43"/>
    </row>
    <row r="44">
      <c r="A44" s="139"/>
      <c r="B44" s="49"/>
      <c r="C44" s="145" t="s">
        <v>186</v>
      </c>
      <c r="D44" s="146">
        <f>sum(D41:D43)</f>
        <v>8103583</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223</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224</v>
      </c>
      <c r="C47" s="145" t="s">
        <v>225</v>
      </c>
      <c r="D47" s="146">
        <f>'Revenues 2023'!F9</f>
        <v>2547695</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226</v>
      </c>
      <c r="D48" s="146">
        <f>'Expenses 2023'!F40</f>
        <v>267454</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227</v>
      </c>
      <c r="D49" s="166">
        <f>if(D48=0, "$0",D47/D48)</f>
        <v>9.525731528</v>
      </c>
      <c r="E49" s="150" t="s">
        <v>228</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229</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230</v>
      </c>
      <c r="C52" s="145" t="s">
        <v>231</v>
      </c>
      <c r="D52" s="146">
        <f>sum('Balance Sheet 2023'!E2:E10)</f>
        <v>3098895</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232</v>
      </c>
      <c r="D53" s="146">
        <f>sum('Balance Sheet 2023'!E19:E22)</f>
        <v>465635</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233</v>
      </c>
      <c r="D54" s="168">
        <f>D52/D53</f>
        <v>6.655202036</v>
      </c>
      <c r="E54" s="150" t="s">
        <v>234</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235</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236</v>
      </c>
      <c r="C57" s="145" t="s">
        <v>237</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238</v>
      </c>
      <c r="D58" s="146">
        <f>'Balance Sheet 2023'!E18</f>
        <v>3721346</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239</v>
      </c>
      <c r="D59" s="169">
        <f>D57/D58</f>
        <v>0</v>
      </c>
      <c r="E59" s="150" t="s">
        <v>240</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THE SEATTLE SCHOOL OF THEOLOGY &amp; PSYCHOLOGY</v>
      </c>
      <c r="B1" s="2" t="s">
        <v>246</v>
      </c>
      <c r="C1" s="139"/>
      <c r="D1" s="139"/>
      <c r="E1" s="139"/>
      <c r="F1" s="140"/>
      <c r="G1" s="140"/>
      <c r="H1" s="140"/>
      <c r="I1" s="43"/>
      <c r="J1" s="43"/>
      <c r="K1" s="43"/>
      <c r="L1" s="43"/>
      <c r="M1" s="43"/>
      <c r="N1" s="43"/>
      <c r="O1" s="43"/>
      <c r="P1" s="43"/>
      <c r="Q1" s="43"/>
      <c r="R1" s="43"/>
      <c r="S1" s="43"/>
      <c r="T1" s="43"/>
      <c r="U1" s="43"/>
      <c r="V1" s="43"/>
      <c r="W1" s="43"/>
      <c r="X1" s="43"/>
      <c r="Y1" s="43"/>
    </row>
    <row r="2">
      <c r="A2" s="141" t="s">
        <v>184</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185</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247</v>
      </c>
      <c r="E4" s="45" t="s">
        <v>248</v>
      </c>
      <c r="F4" s="45" t="s">
        <v>249</v>
      </c>
      <c r="G4" s="59" t="s">
        <v>250</v>
      </c>
      <c r="H4" s="59"/>
      <c r="I4" s="43"/>
      <c r="J4" s="43"/>
      <c r="K4" s="43"/>
      <c r="L4" s="43"/>
      <c r="M4" s="43"/>
      <c r="N4" s="43"/>
      <c r="O4" s="43"/>
      <c r="P4" s="43"/>
      <c r="Q4" s="43"/>
      <c r="R4" s="43"/>
      <c r="S4" s="43"/>
      <c r="T4" s="43"/>
      <c r="U4" s="43"/>
      <c r="V4" s="43"/>
      <c r="W4" s="43"/>
      <c r="X4" s="43"/>
      <c r="Y4" s="43"/>
    </row>
    <row r="5">
      <c r="A5" s="139"/>
      <c r="B5" s="49"/>
      <c r="C5" s="148" t="s">
        <v>184</v>
      </c>
      <c r="D5" s="177">
        <f>'Ratios 2021'!D8</f>
        <v>4.994255681</v>
      </c>
      <c r="E5" s="177">
        <f>'Ratios 2022'!D8</f>
        <v>2.477797555</v>
      </c>
      <c r="F5" s="177">
        <f>'Ratios 2023'!D8</f>
        <v>3.62264711</v>
      </c>
      <c r="G5" s="177">
        <f>average(D5:F5)</f>
        <v>3.698233448</v>
      </c>
      <c r="H5" s="150" t="s">
        <v>191</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192</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193</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247</v>
      </c>
      <c r="E9" s="45" t="s">
        <v>248</v>
      </c>
      <c r="F9" s="45" t="s">
        <v>249</v>
      </c>
      <c r="G9" s="59" t="s">
        <v>250</v>
      </c>
      <c r="H9" s="59"/>
      <c r="I9" s="43"/>
      <c r="J9" s="43"/>
      <c r="K9" s="43"/>
      <c r="L9" s="43"/>
      <c r="M9" s="43"/>
      <c r="N9" s="43"/>
      <c r="O9" s="43"/>
      <c r="P9" s="43"/>
      <c r="Q9" s="43"/>
      <c r="R9" s="43"/>
      <c r="S9" s="43"/>
      <c r="T9" s="43"/>
      <c r="U9" s="43"/>
      <c r="V9" s="43"/>
      <c r="W9" s="43"/>
      <c r="X9" s="43"/>
      <c r="Y9" s="43"/>
    </row>
    <row r="10">
      <c r="A10" s="139"/>
      <c r="B10" s="49"/>
      <c r="C10" s="148" t="s">
        <v>192</v>
      </c>
      <c r="D10" s="149">
        <f>'Ratios 2021'!D14</f>
        <v>2.218233657</v>
      </c>
      <c r="E10" s="149">
        <f>'Ratios 2022'!D14</f>
        <v>0.6532947426</v>
      </c>
      <c r="F10" s="149">
        <f>'Ratios 2023'!D14</f>
        <v>-0.1478501547</v>
      </c>
      <c r="G10" s="177">
        <f>average(D10:F10)</f>
        <v>0.9078927483</v>
      </c>
      <c r="H10" s="150" t="s">
        <v>191</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197</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198</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247</v>
      </c>
      <c r="E14" s="45" t="s">
        <v>248</v>
      </c>
      <c r="F14" s="45" t="s">
        <v>249</v>
      </c>
      <c r="G14" s="59" t="s">
        <v>250</v>
      </c>
      <c r="H14" s="59"/>
      <c r="I14" s="43"/>
      <c r="J14" s="43"/>
      <c r="K14" s="43"/>
      <c r="L14" s="43"/>
      <c r="M14" s="43"/>
      <c r="N14" s="43"/>
      <c r="O14" s="43"/>
      <c r="P14" s="43"/>
      <c r="Q14" s="43"/>
      <c r="R14" s="43"/>
      <c r="S14" s="43"/>
      <c r="T14" s="43"/>
      <c r="U14" s="43"/>
      <c r="V14" s="43"/>
      <c r="W14" s="43"/>
      <c r="X14" s="43"/>
      <c r="Y14" s="43"/>
    </row>
    <row r="15">
      <c r="A15" s="139"/>
      <c r="B15" s="49"/>
      <c r="C15" s="148" t="s">
        <v>200</v>
      </c>
      <c r="D15" s="180">
        <f>'Ratios 2021'!D20</f>
        <v>0</v>
      </c>
      <c r="E15" s="180">
        <f>'Ratios 2022'!D20</f>
        <v>0</v>
      </c>
      <c r="F15" s="180">
        <f>'Ratios 2023'!D20</f>
        <v>0</v>
      </c>
      <c r="G15" s="177">
        <f>average(D15:F15)</f>
        <v>0</v>
      </c>
      <c r="H15" s="150" t="s">
        <v>191</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202</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203</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247</v>
      </c>
      <c r="E19" s="45" t="s">
        <v>248</v>
      </c>
      <c r="F19" s="45" t="s">
        <v>249</v>
      </c>
      <c r="G19" s="59" t="s">
        <v>250</v>
      </c>
      <c r="H19" s="59"/>
      <c r="I19" s="43"/>
      <c r="J19" s="43"/>
      <c r="K19" s="43"/>
      <c r="L19" s="43"/>
      <c r="M19" s="43"/>
      <c r="N19" s="43"/>
      <c r="O19" s="43"/>
      <c r="P19" s="43"/>
      <c r="Q19" s="43"/>
      <c r="R19" s="43"/>
      <c r="S19" s="43"/>
      <c r="T19" s="43"/>
      <c r="U19" s="43"/>
      <c r="V19" s="43"/>
      <c r="W19" s="43"/>
      <c r="X19" s="43"/>
      <c r="Y19" s="43"/>
    </row>
    <row r="20">
      <c r="A20" s="139"/>
      <c r="B20" s="49"/>
      <c r="C20" s="148" t="s">
        <v>202</v>
      </c>
      <c r="D20" s="163">
        <f>'Ratios 2021'!D26</f>
        <v>0.4650681131</v>
      </c>
      <c r="E20" s="163">
        <f>'Ratios 2022'!D26</f>
        <v>0.5535720621</v>
      </c>
      <c r="F20" s="163">
        <f>'Ratios 2023'!D26</f>
        <v>0.4564046931</v>
      </c>
      <c r="G20" s="181">
        <f>average(D20:F20)</f>
        <v>0.4916816228</v>
      </c>
      <c r="H20" s="150" t="s">
        <v>206</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207</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208</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247</v>
      </c>
      <c r="E24" s="45" t="s">
        <v>248</v>
      </c>
      <c r="F24" s="45" t="s">
        <v>249</v>
      </c>
      <c r="G24" s="59" t="s">
        <v>250</v>
      </c>
      <c r="H24" s="59"/>
      <c r="I24" s="43"/>
      <c r="J24" s="43"/>
      <c r="K24" s="43"/>
      <c r="L24" s="43"/>
      <c r="M24" s="43"/>
      <c r="N24" s="43"/>
      <c r="O24" s="43"/>
      <c r="P24" s="43"/>
      <c r="Q24" s="43"/>
      <c r="R24" s="43"/>
      <c r="S24" s="43"/>
      <c r="T24" s="43"/>
      <c r="U24" s="43"/>
      <c r="V24" s="43"/>
      <c r="W24" s="43"/>
      <c r="X24" s="43"/>
      <c r="Y24" s="43"/>
    </row>
    <row r="25">
      <c r="A25" s="139"/>
      <c r="B25" s="49"/>
      <c r="C25" s="148" t="s">
        <v>212</v>
      </c>
      <c r="D25" s="163">
        <f>'Ratios 2021'!D33</f>
        <v>0.6825317241</v>
      </c>
      <c r="E25" s="163">
        <f>'Ratios 2022'!D33</f>
        <v>0.6841872887</v>
      </c>
      <c r="F25" s="163">
        <f>'Ratios 2023'!D33</f>
        <v>0.6721747652</v>
      </c>
      <c r="G25" s="181">
        <f>average(D25:F25)</f>
        <v>0.6796312593</v>
      </c>
      <c r="H25" s="150" t="s">
        <v>213</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214</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215</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247</v>
      </c>
      <c r="E29" s="45" t="s">
        <v>248</v>
      </c>
      <c r="F29" s="45" t="s">
        <v>249</v>
      </c>
      <c r="G29" s="59" t="s">
        <v>250</v>
      </c>
      <c r="H29" s="59"/>
      <c r="I29" s="43"/>
      <c r="J29" s="43"/>
      <c r="K29" s="43"/>
      <c r="L29" s="43"/>
      <c r="M29" s="43"/>
      <c r="N29" s="43"/>
      <c r="O29" s="43"/>
      <c r="P29" s="43"/>
      <c r="Q29" s="43"/>
      <c r="R29" s="43"/>
      <c r="S29" s="43"/>
      <c r="T29" s="43"/>
      <c r="U29" s="43"/>
      <c r="V29" s="43"/>
      <c r="W29" s="43"/>
      <c r="X29" s="43"/>
      <c r="Y29" s="43"/>
    </row>
    <row r="30">
      <c r="A30" s="139"/>
      <c r="B30" s="49"/>
      <c r="C30" s="148" t="s">
        <v>214</v>
      </c>
      <c r="D30" s="163">
        <f>'Ratios 2021'!D38</f>
        <v>0.1563045439</v>
      </c>
      <c r="E30" s="163">
        <f>'Ratios 2022'!D38</f>
        <v>0.1806211176</v>
      </c>
      <c r="F30" s="163">
        <f>'Ratios 2023'!D38</f>
        <v>0.1236596179</v>
      </c>
      <c r="G30" s="181">
        <f>average(D30:F30)</f>
        <v>0.1535284265</v>
      </c>
      <c r="H30" s="150" t="s">
        <v>217</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218</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219</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247</v>
      </c>
      <c r="E34" s="45" t="s">
        <v>248</v>
      </c>
      <c r="F34" s="45" t="s">
        <v>249</v>
      </c>
      <c r="G34" s="59" t="s">
        <v>250</v>
      </c>
      <c r="H34" s="59"/>
      <c r="I34" s="43"/>
      <c r="J34" s="43"/>
      <c r="K34" s="43"/>
      <c r="L34" s="43"/>
      <c r="M34" s="43"/>
      <c r="N34" s="43"/>
      <c r="O34" s="43"/>
      <c r="P34" s="43"/>
      <c r="Q34" s="43"/>
      <c r="R34" s="43"/>
      <c r="S34" s="43"/>
      <c r="T34" s="43"/>
      <c r="U34" s="43"/>
      <c r="V34" s="43"/>
      <c r="W34" s="43"/>
      <c r="X34" s="43"/>
      <c r="Y34" s="43"/>
    </row>
    <row r="35">
      <c r="A35" s="139"/>
      <c r="B35" s="49"/>
      <c r="C35" s="148" t="s">
        <v>251</v>
      </c>
      <c r="D35" s="163">
        <f>'Ratios 2021'!E41</f>
        <v>0.6394328843</v>
      </c>
      <c r="E35" s="163">
        <f>'Ratios 2022'!E41</f>
        <v>0.6546554543</v>
      </c>
      <c r="F35" s="163">
        <f>'Ratios 2023'!E41</f>
        <v>0.6732767468</v>
      </c>
      <c r="G35" s="181">
        <f t="shared" ref="G35:G37" si="1">average(D35:F35)</f>
        <v>0.6557883618</v>
      </c>
      <c r="H35" s="181"/>
      <c r="I35" s="43"/>
      <c r="J35" s="43"/>
      <c r="K35" s="43"/>
      <c r="L35" s="43"/>
      <c r="M35" s="43"/>
      <c r="N35" s="43"/>
      <c r="O35" s="43"/>
      <c r="P35" s="43"/>
      <c r="Q35" s="43"/>
      <c r="R35" s="43"/>
      <c r="S35" s="43"/>
      <c r="T35" s="43"/>
      <c r="U35" s="43"/>
      <c r="V35" s="43"/>
      <c r="W35" s="43"/>
      <c r="X35" s="43"/>
      <c r="Y35" s="43"/>
    </row>
    <row r="36">
      <c r="A36" s="139"/>
      <c r="B36" s="52"/>
      <c r="C36" s="148" t="s">
        <v>221</v>
      </c>
      <c r="D36" s="163">
        <f>'Ratios 2021'!E42</f>
        <v>0.2845659959</v>
      </c>
      <c r="E36" s="163">
        <f>'Ratios 2022'!E42</f>
        <v>0.3062605733</v>
      </c>
      <c r="F36" s="163">
        <f>'Ratios 2023'!E42</f>
        <v>0.2937188402</v>
      </c>
      <c r="G36" s="181">
        <f t="shared" si="1"/>
        <v>0.2948484698</v>
      </c>
      <c r="H36" s="181"/>
      <c r="I36" s="43"/>
      <c r="J36" s="43"/>
      <c r="K36" s="43"/>
      <c r="L36" s="43"/>
      <c r="M36" s="43"/>
      <c r="N36" s="43"/>
      <c r="O36" s="43"/>
      <c r="P36" s="43"/>
      <c r="Q36" s="43"/>
      <c r="R36" s="43"/>
      <c r="S36" s="43"/>
      <c r="T36" s="43"/>
      <c r="U36" s="43"/>
      <c r="V36" s="43"/>
      <c r="W36" s="43"/>
      <c r="X36" s="43"/>
      <c r="Y36" s="43"/>
    </row>
    <row r="37">
      <c r="A37" s="139"/>
      <c r="B37" s="182"/>
      <c r="C37" s="148" t="s">
        <v>222</v>
      </c>
      <c r="D37" s="163">
        <f>'Ratios 2021'!E43</f>
        <v>0.07600111981</v>
      </c>
      <c r="E37" s="163">
        <f>'Ratios 2022'!E43</f>
        <v>0.03908397236</v>
      </c>
      <c r="F37" s="163">
        <f>'Ratios 2023'!E43</f>
        <v>0.03300441299</v>
      </c>
      <c r="G37" s="181">
        <f t="shared" si="1"/>
        <v>0.04936316839</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223</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224</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247</v>
      </c>
      <c r="E41" s="45" t="s">
        <v>248</v>
      </c>
      <c r="F41" s="45" t="s">
        <v>249</v>
      </c>
      <c r="G41" s="59" t="s">
        <v>250</v>
      </c>
      <c r="H41" s="59"/>
      <c r="I41" s="43"/>
      <c r="J41" s="43"/>
      <c r="K41" s="43"/>
      <c r="L41" s="43"/>
      <c r="M41" s="43"/>
      <c r="N41" s="43"/>
      <c r="O41" s="43"/>
      <c r="P41" s="43"/>
      <c r="Q41" s="43"/>
      <c r="R41" s="43"/>
      <c r="S41" s="43"/>
      <c r="T41" s="43"/>
      <c r="U41" s="43"/>
      <c r="V41" s="43"/>
      <c r="W41" s="43"/>
      <c r="X41" s="43"/>
      <c r="Y41" s="43"/>
    </row>
    <row r="42">
      <c r="A42" s="139"/>
      <c r="B42" s="49"/>
      <c r="C42" s="148" t="s">
        <v>227</v>
      </c>
      <c r="D42" s="166">
        <f>'Ratios 2021'!D49</f>
        <v>3.861867166</v>
      </c>
      <c r="E42" s="166">
        <f>'Ratios 2022'!D49</f>
        <v>4.131881033</v>
      </c>
      <c r="F42" s="166">
        <f>'Ratios 2023'!D49</f>
        <v>9.525731528</v>
      </c>
      <c r="G42" s="183">
        <f>average(D42:F42)</f>
        <v>5.839826576</v>
      </c>
      <c r="H42" s="150" t="s">
        <v>228</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229</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230</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247</v>
      </c>
      <c r="E46" s="45" t="s">
        <v>248</v>
      </c>
      <c r="F46" s="45" t="s">
        <v>249</v>
      </c>
      <c r="G46" s="59" t="s">
        <v>250</v>
      </c>
      <c r="H46" s="59"/>
      <c r="I46" s="43"/>
      <c r="J46" s="43"/>
      <c r="K46" s="43"/>
      <c r="L46" s="43"/>
      <c r="M46" s="43"/>
      <c r="N46" s="43"/>
      <c r="O46" s="43"/>
      <c r="P46" s="43"/>
      <c r="Q46" s="43"/>
      <c r="R46" s="43"/>
      <c r="S46" s="43"/>
      <c r="T46" s="43"/>
      <c r="U46" s="43"/>
      <c r="V46" s="43"/>
      <c r="W46" s="43"/>
      <c r="X46" s="43"/>
      <c r="Y46" s="43"/>
    </row>
    <row r="47">
      <c r="A47" s="139"/>
      <c r="B47" s="49"/>
      <c r="C47" s="148" t="s">
        <v>233</v>
      </c>
      <c r="D47" s="149">
        <f>'Ratios 2021'!D54</f>
        <v>10.08661014</v>
      </c>
      <c r="E47" s="149">
        <f>'Ratios 2022'!D54</f>
        <v>9.034446908</v>
      </c>
      <c r="F47" s="149">
        <f>'Ratios 2023'!D54</f>
        <v>6.655202036</v>
      </c>
      <c r="G47" s="177">
        <f>average(D47:F47)</f>
        <v>8.592086361</v>
      </c>
      <c r="H47" s="150" t="s">
        <v>234</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235</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236</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247</v>
      </c>
      <c r="E51" s="45" t="s">
        <v>248</v>
      </c>
      <c r="F51" s="45" t="s">
        <v>249</v>
      </c>
      <c r="G51" s="59" t="s">
        <v>250</v>
      </c>
      <c r="H51" s="59"/>
      <c r="I51" s="43"/>
      <c r="J51" s="43"/>
      <c r="K51" s="43"/>
      <c r="L51" s="43"/>
      <c r="M51" s="43"/>
      <c r="N51" s="43"/>
      <c r="O51" s="43"/>
      <c r="P51" s="43"/>
      <c r="Q51" s="43"/>
      <c r="R51" s="43"/>
      <c r="S51" s="43"/>
      <c r="T51" s="43"/>
      <c r="U51" s="43"/>
      <c r="V51" s="43"/>
      <c r="W51" s="43"/>
      <c r="X51" s="43"/>
      <c r="Y51" s="43"/>
    </row>
    <row r="52">
      <c r="A52" s="139"/>
      <c r="B52" s="49"/>
      <c r="C52" s="148" t="s">
        <v>239</v>
      </c>
      <c r="D52" s="184">
        <f>'Ratios 2021'!D59</f>
        <v>0</v>
      </c>
      <c r="E52" s="184">
        <f>'Ratios 2022'!D59</f>
        <v>0</v>
      </c>
      <c r="F52" s="184">
        <f>'Ratios 2023'!D59</f>
        <v>0</v>
      </c>
      <c r="G52" s="185">
        <f>average(D52:F52)</f>
        <v>0</v>
      </c>
      <c r="H52" s="150" t="s">
        <v>240</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THE SEATTLE SCHOOL OF THEOLOGY &amp; PSYCHOLOGY</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THE SEATTLE SCHOOL OF THEOLOGY &amp; PSYCHOLOGY</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36571.0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2420905.0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73796.0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2457476</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4006599.0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2141893.0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6000.0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6154492</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1266.0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970.0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970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970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82</v>
      </c>
      <c r="D26" s="50">
        <v>68373.0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73796.0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-5423</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-5423</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27842.0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22632.0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5210</v>
      </c>
      <c r="G38" s="43"/>
      <c r="H38" s="43"/>
      <c r="I38" s="43"/>
      <c r="J38" s="43"/>
      <c r="K38" s="43"/>
      <c r="L38" s="43"/>
      <c r="M38" s="43"/>
      <c r="N38" s="43"/>
      <c r="O38" s="43"/>
      <c r="P38" s="43"/>
      <c r="Q38" s="43"/>
      <c r="R38" s="43"/>
      <c r="S38" s="43"/>
      <c r="T38" s="43"/>
      <c r="U38" s="43"/>
      <c r="V38" s="43"/>
      <c r="W38" s="43"/>
      <c r="X38" s="43"/>
      <c r="Y38" s="43"/>
      <c r="Z38" s="43"/>
    </row>
    <row r="39">
      <c r="A39" s="49"/>
      <c r="B39" s="45" t="s">
        <v>98</v>
      </c>
      <c r="C39" s="60" t="s">
        <v>99</v>
      </c>
      <c r="D39" s="74"/>
      <c r="E39" s="48">
        <v>1089.0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100</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1089</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101</v>
      </c>
      <c r="D44" s="88"/>
      <c r="E44" s="88"/>
      <c r="F44" s="89">
        <f>sum(F16:F43)+F9</f>
        <v>8615080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THE SEATTLE SCHOOL OF THEOLOGY &amp; PSYCHOLOGY</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0">
        <v>1.0</v>
      </c>
      <c r="B3" s="96" t="s">
        <v>106</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107</v>
      </c>
      <c r="C4" s="98">
        <f t="shared" si="1"/>
        <v>112930</v>
      </c>
      <c r="D4" s="99">
        <v>112930.0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108</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109</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110</v>
      </c>
      <c r="C7" s="98">
        <f t="shared" si="1"/>
        <v>471710</v>
      </c>
      <c r="D7" s="99">
        <v>55270.0</v>
      </c>
      <c r="E7" s="99">
        <v>361170.0</v>
      </c>
      <c r="F7" s="99">
        <v>55270.0</v>
      </c>
      <c r="G7" s="43"/>
      <c r="H7" s="43"/>
      <c r="I7" s="43"/>
      <c r="J7" s="43"/>
      <c r="K7" s="43"/>
      <c r="L7" s="43"/>
      <c r="M7" s="43"/>
      <c r="N7" s="43"/>
      <c r="O7" s="43"/>
      <c r="P7" s="43"/>
      <c r="Q7" s="43"/>
      <c r="R7" s="43"/>
      <c r="S7" s="43"/>
      <c r="T7" s="43"/>
      <c r="U7" s="43"/>
      <c r="V7" s="43"/>
      <c r="W7" s="43"/>
      <c r="X7" s="43"/>
      <c r="Y7" s="43"/>
      <c r="Z7" s="43"/>
    </row>
    <row r="8">
      <c r="A8" s="80">
        <v>6.0</v>
      </c>
      <c r="B8" s="96" t="s">
        <v>111</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112</v>
      </c>
      <c r="C9" s="98">
        <f t="shared" si="1"/>
        <v>4186811</v>
      </c>
      <c r="D9" s="99">
        <v>2882462.0</v>
      </c>
      <c r="E9" s="99">
        <v>954908.0</v>
      </c>
      <c r="F9" s="99">
        <v>349441.0</v>
      </c>
      <c r="G9" s="43"/>
      <c r="H9" s="43"/>
      <c r="I9" s="43"/>
      <c r="J9" s="43"/>
      <c r="K9" s="43"/>
      <c r="L9" s="43"/>
      <c r="M9" s="43"/>
      <c r="N9" s="43"/>
      <c r="O9" s="43"/>
      <c r="P9" s="43"/>
      <c r="Q9" s="43"/>
      <c r="R9" s="43"/>
      <c r="S9" s="43"/>
      <c r="T9" s="43"/>
      <c r="U9" s="43"/>
      <c r="V9" s="43"/>
      <c r="W9" s="43"/>
      <c r="X9" s="43"/>
      <c r="Y9" s="43"/>
      <c r="Z9" s="43"/>
    </row>
    <row r="10">
      <c r="A10" s="80">
        <v>8.0</v>
      </c>
      <c r="B10" s="96" t="s">
        <v>113</v>
      </c>
      <c r="C10" s="98">
        <f t="shared" si="1"/>
        <v>102765</v>
      </c>
      <c r="D10" s="99">
        <v>68281.0</v>
      </c>
      <c r="E10" s="99">
        <v>24415.0</v>
      </c>
      <c r="F10" s="99">
        <v>10069.0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8">
        <f t="shared" si="1"/>
        <v>625383</v>
      </c>
      <c r="D11" s="99">
        <v>390033.0</v>
      </c>
      <c r="E11" s="99">
        <v>183519.0</v>
      </c>
      <c r="F11" s="99">
        <v>51831.0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8">
        <f t="shared" si="1"/>
        <v>328049</v>
      </c>
      <c r="D12" s="99">
        <v>206223.0</v>
      </c>
      <c r="E12" s="99">
        <v>95846.0</v>
      </c>
      <c r="F12" s="99">
        <v>25980.0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8">
        <f t="shared" si="1"/>
        <v>2268</v>
      </c>
      <c r="D15" s="99">
        <v>0.0</v>
      </c>
      <c r="E15" s="99">
        <v>2268.0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8">
        <f t="shared" si="1"/>
        <v>39195</v>
      </c>
      <c r="D16" s="99">
        <v>0.0</v>
      </c>
      <c r="E16" s="99">
        <v>39195.0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8">
        <f t="shared" si="1"/>
        <v>264417</v>
      </c>
      <c r="D20" s="99">
        <v>115142.0</v>
      </c>
      <c r="E20" s="99">
        <v>144045.0</v>
      </c>
      <c r="F20" s="99">
        <v>5230.0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8">
        <f t="shared" si="1"/>
        <v>10341</v>
      </c>
      <c r="D21" s="99">
        <v>0.0</v>
      </c>
      <c r="E21" s="99">
        <v>10341.0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8">
        <f t="shared" si="1"/>
        <v>115857</v>
      </c>
      <c r="D22" s="99">
        <v>78755.0</v>
      </c>
      <c r="E22" s="99">
        <v>27553.0</v>
      </c>
      <c r="F22" s="99">
        <v>9549.0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8">
        <f t="shared" si="1"/>
        <v>275030</v>
      </c>
      <c r="D23" s="99">
        <v>201473.0</v>
      </c>
      <c r="E23" s="99">
        <v>58375.0</v>
      </c>
      <c r="F23" s="99">
        <v>15182.0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42541</v>
      </c>
      <c r="D24" s="99">
        <v>42541.0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8">
        <f t="shared" si="1"/>
        <v>929587</v>
      </c>
      <c r="D25" s="99">
        <v>621152.0</v>
      </c>
      <c r="E25" s="99">
        <v>233147.0</v>
      </c>
      <c r="F25" s="99">
        <v>75288.0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8">
        <f t="shared" si="1"/>
        <v>143677</v>
      </c>
      <c r="D26" s="99">
        <v>124573.0</v>
      </c>
      <c r="E26" s="99">
        <v>12087.0</v>
      </c>
      <c r="F26" s="99">
        <v>7017.0</v>
      </c>
      <c r="G26" s="43"/>
      <c r="H26" s="43"/>
      <c r="I26" s="43"/>
      <c r="J26" s="43"/>
      <c r="K26" s="43"/>
      <c r="L26" s="43"/>
      <c r="M26" s="43"/>
      <c r="N26" s="43"/>
      <c r="O26" s="43"/>
      <c r="P26" s="43"/>
      <c r="Q26" s="43"/>
      <c r="R26" s="43"/>
      <c r="S26" s="43"/>
      <c r="T26" s="43"/>
      <c r="U26" s="43"/>
      <c r="V26" s="43"/>
      <c r="W26" s="43"/>
      <c r="X26" s="43"/>
      <c r="Y26" s="43"/>
      <c r="Z26" s="43"/>
    </row>
    <row r="27">
      <c r="A27" s="80">
        <v>18.0</v>
      </c>
      <c r="B27" s="96" t="s">
        <v>130</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8">
        <f t="shared" si="1"/>
        <v>45815</v>
      </c>
      <c r="D31" s="99">
        <v>31542.0</v>
      </c>
      <c r="E31" s="99">
        <v>10449.0</v>
      </c>
      <c r="F31" s="99">
        <v>3824.0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8">
        <f t="shared" si="1"/>
        <v>50002</v>
      </c>
      <c r="D32" s="99">
        <v>37899.0</v>
      </c>
      <c r="E32" s="99">
        <v>10200.0</v>
      </c>
      <c r="F32" s="99">
        <v>1903.0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117</v>
      </c>
      <c r="B34" s="102" t="s">
        <v>137</v>
      </c>
      <c r="C34" s="98">
        <f t="shared" si="1"/>
        <v>245478</v>
      </c>
      <c r="D34" s="99">
        <v>245478.0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3" t="s">
        <v>138</v>
      </c>
      <c r="C35" s="98">
        <f t="shared" si="1"/>
        <v>140624</v>
      </c>
      <c r="D35" s="99">
        <v>6042.0</v>
      </c>
      <c r="E35" s="99">
        <v>134582.0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3" t="s">
        <v>139</v>
      </c>
      <c r="C36" s="98">
        <f t="shared" si="1"/>
        <v>24957</v>
      </c>
      <c r="D36" s="99">
        <v>16586.0</v>
      </c>
      <c r="E36" s="99">
        <v>0.0</v>
      </c>
      <c r="F36" s="99">
        <v>8371.0</v>
      </c>
      <c r="G36" s="43"/>
      <c r="H36" s="43"/>
      <c r="I36" s="43"/>
      <c r="J36" s="43"/>
      <c r="K36" s="43"/>
      <c r="L36" s="43"/>
      <c r="M36" s="43"/>
      <c r="N36" s="43"/>
      <c r="O36" s="43"/>
      <c r="P36" s="43"/>
      <c r="Q36" s="43"/>
      <c r="R36" s="43"/>
      <c r="S36" s="43"/>
      <c r="T36" s="43"/>
      <c r="U36" s="43"/>
      <c r="V36" s="43"/>
      <c r="W36" s="43"/>
      <c r="X36" s="43"/>
      <c r="Y36" s="43"/>
      <c r="Z36" s="43"/>
    </row>
    <row r="37">
      <c r="A37" s="45" t="s">
        <v>52</v>
      </c>
      <c r="B37" s="103" t="s">
        <v>140</v>
      </c>
      <c r="C37" s="98">
        <f t="shared" si="1"/>
        <v>16016</v>
      </c>
      <c r="D37" s="99">
        <v>16016.0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141</v>
      </c>
      <c r="C38" s="98">
        <f t="shared" si="1"/>
        <v>199371</v>
      </c>
      <c r="D38" s="99">
        <v>101461.0</v>
      </c>
      <c r="E38" s="99">
        <v>80521.0</v>
      </c>
      <c r="F38" s="99">
        <v>17389.0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142</v>
      </c>
      <c r="C40" s="104">
        <f t="shared" ref="C40:F40" si="2">sum(C3:C39)</f>
        <v>8372824</v>
      </c>
      <c r="D40" s="104">
        <f t="shared" si="2"/>
        <v>5353859</v>
      </c>
      <c r="E40" s="104">
        <f t="shared" si="2"/>
        <v>2382621</v>
      </c>
      <c r="F40" s="104">
        <f t="shared" si="2"/>
        <v>636344</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THE SEATTLE SCHOOL OF THEOLOGY &amp; PSYCHOLOGY</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143</v>
      </c>
      <c r="B2" s="45">
        <v>1.0</v>
      </c>
      <c r="C2" s="46" t="s">
        <v>144</v>
      </c>
      <c r="D2" s="111"/>
      <c r="E2" s="112">
        <v>1880462.0</v>
      </c>
      <c r="F2" s="43"/>
      <c r="G2" s="43"/>
      <c r="H2" s="43"/>
      <c r="I2" s="43"/>
      <c r="J2" s="43"/>
      <c r="K2" s="43"/>
      <c r="L2" s="43"/>
      <c r="M2" s="43"/>
      <c r="N2" s="43"/>
      <c r="O2" s="43"/>
      <c r="P2" s="43"/>
      <c r="Q2" s="43"/>
      <c r="R2" s="43"/>
      <c r="S2" s="43"/>
      <c r="T2" s="43"/>
      <c r="U2" s="43"/>
      <c r="V2" s="43"/>
      <c r="W2" s="43"/>
      <c r="X2" s="43"/>
      <c r="Y2" s="43"/>
      <c r="Z2" s="43"/>
    </row>
    <row r="3">
      <c r="A3" s="49"/>
      <c r="B3" s="45">
        <v>2.0</v>
      </c>
      <c r="C3" s="46" t="s">
        <v>145</v>
      </c>
      <c r="D3" s="113"/>
      <c r="E3" s="112">
        <v>1585139.0</v>
      </c>
      <c r="F3" s="43"/>
      <c r="G3" s="43"/>
      <c r="H3" s="43"/>
      <c r="I3" s="43"/>
      <c r="J3" s="43"/>
      <c r="K3" s="43"/>
      <c r="L3" s="43"/>
      <c r="M3" s="43"/>
      <c r="N3" s="43"/>
      <c r="O3" s="43"/>
      <c r="P3" s="43"/>
      <c r="Q3" s="43"/>
      <c r="R3" s="43"/>
      <c r="S3" s="43"/>
      <c r="T3" s="43"/>
      <c r="U3" s="43"/>
      <c r="V3" s="43"/>
      <c r="W3" s="43"/>
      <c r="X3" s="43"/>
      <c r="Y3" s="43"/>
      <c r="Z3" s="43"/>
    </row>
    <row r="4">
      <c r="A4" s="49"/>
      <c r="B4" s="45">
        <v>3.0</v>
      </c>
      <c r="C4" s="46" t="s">
        <v>146</v>
      </c>
      <c r="D4" s="111"/>
      <c r="E4" s="112">
        <v>136278.0</v>
      </c>
      <c r="F4" s="43"/>
      <c r="G4" s="43"/>
      <c r="H4" s="43"/>
      <c r="I4" s="43"/>
      <c r="J4" s="43"/>
      <c r="K4" s="43"/>
      <c r="L4" s="43"/>
      <c r="M4" s="43"/>
      <c r="N4" s="43"/>
      <c r="O4" s="43"/>
      <c r="P4" s="43"/>
      <c r="Q4" s="43"/>
      <c r="R4" s="43"/>
      <c r="S4" s="43"/>
      <c r="T4" s="43"/>
      <c r="U4" s="43"/>
      <c r="V4" s="43"/>
      <c r="W4" s="43"/>
      <c r="X4" s="43"/>
      <c r="Y4" s="43"/>
      <c r="Z4" s="43"/>
    </row>
    <row r="5">
      <c r="A5" s="49"/>
      <c r="B5" s="45">
        <v>4.0</v>
      </c>
      <c r="C5" s="46" t="s">
        <v>147</v>
      </c>
      <c r="D5" s="113"/>
      <c r="E5" s="112">
        <v>87637.0</v>
      </c>
      <c r="F5" s="43"/>
      <c r="G5" s="43"/>
      <c r="H5" s="43"/>
      <c r="I5" s="43"/>
      <c r="J5" s="43"/>
      <c r="K5" s="43"/>
      <c r="L5" s="43"/>
      <c r="M5" s="43"/>
      <c r="N5" s="43"/>
      <c r="O5" s="43"/>
      <c r="P5" s="43"/>
      <c r="Q5" s="43"/>
      <c r="R5" s="43"/>
      <c r="S5" s="43"/>
      <c r="T5" s="43"/>
      <c r="U5" s="43"/>
      <c r="V5" s="43"/>
      <c r="W5" s="43"/>
      <c r="X5" s="43"/>
      <c r="Y5" s="43"/>
      <c r="Z5" s="43"/>
    </row>
    <row r="6">
      <c r="A6" s="49"/>
      <c r="B6" s="45">
        <v>5.0</v>
      </c>
      <c r="C6" s="51" t="s">
        <v>148</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149</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150</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151</v>
      </c>
      <c r="D9" s="113"/>
      <c r="E9" s="112">
        <v>11341.0</v>
      </c>
      <c r="F9" s="43"/>
      <c r="G9" s="43"/>
      <c r="H9" s="43"/>
      <c r="I9" s="43"/>
      <c r="J9" s="43"/>
      <c r="K9" s="43"/>
      <c r="L9" s="43"/>
      <c r="M9" s="43"/>
      <c r="N9" s="43"/>
      <c r="O9" s="43"/>
      <c r="P9" s="43"/>
      <c r="Q9" s="43"/>
      <c r="R9" s="43"/>
      <c r="S9" s="43"/>
      <c r="T9" s="43"/>
      <c r="U9" s="43"/>
      <c r="V9" s="43"/>
      <c r="W9" s="43"/>
      <c r="X9" s="43"/>
      <c r="Y9" s="43"/>
      <c r="Z9" s="43"/>
    </row>
    <row r="10">
      <c r="A10" s="49"/>
      <c r="B10" s="45">
        <v>9.0</v>
      </c>
      <c r="C10" s="46" t="s">
        <v>152</v>
      </c>
      <c r="D10" s="111"/>
      <c r="E10" s="112">
        <v>177142.0</v>
      </c>
      <c r="F10" s="43"/>
      <c r="G10" s="43"/>
      <c r="H10" s="43"/>
      <c r="I10" s="43"/>
      <c r="J10" s="43"/>
      <c r="K10" s="43"/>
      <c r="L10" s="43"/>
      <c r="M10" s="43"/>
      <c r="N10" s="43"/>
      <c r="O10" s="43"/>
      <c r="P10" s="43"/>
      <c r="Q10" s="43"/>
      <c r="R10" s="43"/>
      <c r="S10" s="43"/>
      <c r="T10" s="43"/>
      <c r="U10" s="43"/>
      <c r="V10" s="43"/>
      <c r="W10" s="43"/>
      <c r="X10" s="43"/>
      <c r="Y10" s="43"/>
      <c r="Z10" s="43"/>
    </row>
    <row r="11">
      <c r="A11" s="49"/>
      <c r="B11" s="45" t="s">
        <v>153</v>
      </c>
      <c r="C11" s="46" t="s">
        <v>154</v>
      </c>
      <c r="D11" s="112">
        <v>1715342.0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155</v>
      </c>
      <c r="C12" s="46" t="s">
        <v>156</v>
      </c>
      <c r="D12" s="112">
        <v>1657753.0</v>
      </c>
      <c r="E12" s="109">
        <f>D11-D12</f>
        <v>57589</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157</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158</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159</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160</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161</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162</v>
      </c>
      <c r="D18" s="114"/>
      <c r="E18" s="115">
        <f>sum(E2:E17)</f>
        <v>3935588</v>
      </c>
      <c r="F18" s="43"/>
      <c r="G18" s="43"/>
      <c r="H18" s="43"/>
      <c r="I18" s="43"/>
      <c r="J18" s="43"/>
      <c r="K18" s="43"/>
      <c r="L18" s="43"/>
      <c r="M18" s="43"/>
      <c r="N18" s="43"/>
      <c r="O18" s="43"/>
      <c r="P18" s="43"/>
      <c r="Q18" s="43"/>
      <c r="R18" s="43"/>
      <c r="S18" s="43"/>
      <c r="T18" s="43"/>
      <c r="U18" s="43"/>
      <c r="V18" s="43"/>
      <c r="W18" s="43"/>
      <c r="X18" s="43"/>
      <c r="Y18" s="43"/>
      <c r="Z18" s="43"/>
    </row>
    <row r="19">
      <c r="A19" s="44" t="s">
        <v>163</v>
      </c>
      <c r="B19" s="116">
        <v>17.0</v>
      </c>
      <c r="C19" s="117" t="s">
        <v>164</v>
      </c>
      <c r="D19" s="118"/>
      <c r="E19" s="112">
        <v>283672.0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165</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166</v>
      </c>
      <c r="D21" s="118"/>
      <c r="E21" s="112">
        <v>100798.0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167</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168</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169</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170</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171</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172</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173</v>
      </c>
      <c r="D28" s="126"/>
      <c r="E28" s="127">
        <f>sum(E19:E27)</f>
        <v>384470</v>
      </c>
      <c r="F28" s="43"/>
      <c r="G28" s="43"/>
      <c r="H28" s="43"/>
      <c r="I28" s="43"/>
      <c r="J28" s="43"/>
      <c r="K28" s="43"/>
      <c r="L28" s="43"/>
      <c r="M28" s="43"/>
      <c r="N28" s="43"/>
      <c r="O28" s="43"/>
      <c r="P28" s="43"/>
      <c r="Q28" s="43"/>
      <c r="R28" s="43"/>
      <c r="S28" s="43"/>
      <c r="T28" s="43"/>
      <c r="U28" s="43"/>
      <c r="V28" s="43"/>
      <c r="W28" s="43"/>
      <c r="X28" s="43"/>
      <c r="Y28" s="43"/>
      <c r="Z28" s="43"/>
    </row>
    <row r="29">
      <c r="A29" s="65" t="s">
        <v>174</v>
      </c>
      <c r="B29" s="128"/>
      <c r="C29" s="129" t="s">
        <v>175</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176</v>
      </c>
      <c r="D30" s="118"/>
      <c r="E30" s="112">
        <v>1547740.0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177</v>
      </c>
      <c r="D31" s="118"/>
      <c r="E31" s="112">
        <v>2003378.0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178</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179</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180</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181</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182</v>
      </c>
      <c r="D36" s="132"/>
      <c r="E36" s="127">
        <f>sum(E30:E35)</f>
        <v>3551118</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183</v>
      </c>
      <c r="D37" s="136"/>
      <c r="E37" s="137">
        <f>E36+E28</f>
        <v>3935588</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THE SEATTLE SCHOOL OF THEOLOGY &amp; PSYCHOLOGY</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184</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185</v>
      </c>
      <c r="C3" s="145" t="s">
        <v>186</v>
      </c>
      <c r="D3" s="146">
        <f>'Expenses 2021'!C40</f>
        <v>8372824</v>
      </c>
      <c r="E3" s="147"/>
      <c r="F3" s="43"/>
      <c r="G3" s="43"/>
      <c r="H3" s="43"/>
      <c r="I3" s="43"/>
      <c r="J3" s="43"/>
      <c r="K3" s="43"/>
      <c r="L3" s="43"/>
      <c r="M3" s="43"/>
      <c r="N3" s="43"/>
      <c r="O3" s="43"/>
      <c r="P3" s="43"/>
      <c r="Q3" s="43"/>
      <c r="R3" s="43"/>
      <c r="S3" s="43"/>
      <c r="T3" s="43"/>
      <c r="U3" s="43"/>
      <c r="V3" s="43"/>
      <c r="W3" s="43"/>
      <c r="X3" s="43"/>
      <c r="Y3" s="43"/>
    </row>
    <row r="4">
      <c r="A4" s="139"/>
      <c r="B4" s="49"/>
      <c r="C4" s="145" t="s">
        <v>187</v>
      </c>
      <c r="D4" s="146">
        <f>'Expenses 2021'!C31</f>
        <v>45815</v>
      </c>
      <c r="E4" s="147"/>
      <c r="F4" s="43"/>
      <c r="G4" s="43"/>
      <c r="H4" s="43"/>
      <c r="I4" s="43"/>
      <c r="J4" s="43"/>
      <c r="K4" s="43"/>
      <c r="L4" s="43"/>
      <c r="M4" s="43"/>
      <c r="N4" s="43"/>
      <c r="O4" s="43"/>
      <c r="P4" s="43"/>
      <c r="Q4" s="43"/>
      <c r="R4" s="43"/>
      <c r="S4" s="43"/>
      <c r="T4" s="43"/>
      <c r="U4" s="43"/>
      <c r="V4" s="43"/>
      <c r="W4" s="43"/>
      <c r="X4" s="43"/>
      <c r="Y4" s="43"/>
    </row>
    <row r="5">
      <c r="A5" s="139"/>
      <c r="B5" s="49"/>
      <c r="C5" s="145" t="s">
        <v>188</v>
      </c>
      <c r="D5" s="146">
        <f>D3-D4</f>
        <v>8327009</v>
      </c>
      <c r="E5" s="147"/>
      <c r="F5" s="43"/>
      <c r="G5" s="43"/>
      <c r="H5" s="43"/>
      <c r="I5" s="43"/>
      <c r="J5" s="43"/>
      <c r="K5" s="43"/>
      <c r="L5" s="43"/>
      <c r="M5" s="43"/>
      <c r="N5" s="43"/>
      <c r="O5" s="43"/>
      <c r="P5" s="43"/>
      <c r="Q5" s="43"/>
      <c r="R5" s="43"/>
      <c r="S5" s="43"/>
      <c r="T5" s="43"/>
      <c r="U5" s="43"/>
      <c r="V5" s="43"/>
      <c r="W5" s="43"/>
      <c r="X5" s="43"/>
      <c r="Y5" s="43"/>
    </row>
    <row r="6">
      <c r="A6" s="139"/>
      <c r="B6" s="49"/>
      <c r="C6" s="145" t="s">
        <v>189</v>
      </c>
      <c r="D6" s="146">
        <f>D5/12</f>
        <v>693917.4167</v>
      </c>
      <c r="E6" s="147"/>
      <c r="F6" s="43"/>
      <c r="G6" s="43"/>
      <c r="H6" s="43"/>
      <c r="I6" s="43"/>
      <c r="J6" s="43"/>
      <c r="K6" s="43"/>
      <c r="L6" s="43"/>
      <c r="M6" s="43"/>
      <c r="N6" s="43"/>
      <c r="O6" s="43"/>
      <c r="P6" s="43"/>
      <c r="Q6" s="43"/>
      <c r="R6" s="43"/>
      <c r="S6" s="43"/>
      <c r="T6" s="43"/>
      <c r="U6" s="43"/>
      <c r="V6" s="43"/>
      <c r="W6" s="43"/>
      <c r="X6" s="43"/>
      <c r="Y6" s="43"/>
    </row>
    <row r="7">
      <c r="A7" s="139"/>
      <c r="B7" s="49"/>
      <c r="C7" s="145" t="s">
        <v>190</v>
      </c>
      <c r="D7" s="75">
        <f>'Balance Sheet 2021'!E2+'Balance Sheet 2021'!E3</f>
        <v>3465601</v>
      </c>
      <c r="E7" s="147"/>
      <c r="F7" s="43"/>
      <c r="G7" s="43"/>
      <c r="H7" s="43"/>
      <c r="I7" s="43"/>
      <c r="J7" s="43"/>
      <c r="K7" s="43"/>
      <c r="L7" s="43"/>
      <c r="M7" s="43"/>
      <c r="N7" s="43"/>
      <c r="O7" s="43"/>
      <c r="P7" s="43"/>
      <c r="Q7" s="43"/>
      <c r="R7" s="43"/>
      <c r="S7" s="43"/>
      <c r="T7" s="43"/>
      <c r="U7" s="43"/>
      <c r="V7" s="43"/>
      <c r="W7" s="43"/>
      <c r="X7" s="43"/>
      <c r="Y7" s="43"/>
    </row>
    <row r="8">
      <c r="A8" s="139"/>
      <c r="B8" s="49"/>
      <c r="C8" s="148" t="s">
        <v>184</v>
      </c>
      <c r="D8" s="149">
        <f>D7/D6</f>
        <v>4.994255681</v>
      </c>
      <c r="E8" s="150" t="s">
        <v>191</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192</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193</v>
      </c>
      <c r="C11" s="145" t="s">
        <v>194</v>
      </c>
      <c r="D11" s="75">
        <f>'Balance Sheet 2021'!E30</f>
        <v>1547740</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195</v>
      </c>
      <c r="D12" s="75">
        <f>'Expenses 2021'!C40</f>
        <v>8372824</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196</v>
      </c>
      <c r="D13" s="146">
        <f>D12/12</f>
        <v>697735.3333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192</v>
      </c>
      <c r="D14" s="149">
        <f>D11/D13</f>
        <v>2.218233657</v>
      </c>
      <c r="E14" s="150" t="s">
        <v>191</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197</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198</v>
      </c>
      <c r="C17" s="145" t="s">
        <v>199</v>
      </c>
      <c r="D17" s="75">
        <f>sum('Balance Sheet 2021'!E13:E15)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195</v>
      </c>
      <c r="D18" s="75">
        <f>'Expenses 2021'!C40</f>
        <v>8372824</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196</v>
      </c>
      <c r="D19" s="146">
        <f>D18/12</f>
        <v>697735.3333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200</v>
      </c>
      <c r="D20" s="149">
        <f>D17/D19</f>
        <v>0</v>
      </c>
      <c r="E20" s="150" t="s">
        <v>191</v>
      </c>
      <c r="F20" s="43"/>
      <c r="G20" s="43"/>
      <c r="H20" s="43"/>
      <c r="I20" s="43"/>
      <c r="J20" s="43"/>
      <c r="K20" s="43"/>
      <c r="L20" s="43"/>
      <c r="M20" s="43"/>
      <c r="N20" s="43"/>
      <c r="O20" s="43"/>
      <c r="P20" s="43"/>
      <c r="Q20" s="43"/>
      <c r="R20" s="43"/>
      <c r="S20" s="43"/>
      <c r="T20" s="43"/>
      <c r="U20" s="43"/>
      <c r="V20" s="43"/>
      <c r="W20" s="43"/>
      <c r="X20" s="43"/>
      <c r="Y20" s="43"/>
    </row>
    <row r="21">
      <c r="A21" s="139"/>
      <c r="B21" s="49"/>
      <c r="C21" s="154" t="s">
        <v>201</v>
      </c>
      <c r="D21" s="155">
        <f>D20+D8</f>
        <v>4.994255681</v>
      </c>
      <c r="E21" s="156" t="s">
        <v>191</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202</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203</v>
      </c>
      <c r="C24" s="160"/>
      <c r="D24" s="161">
        <f>max('Revenues 2021'!E2:E7,'Revenues 2021'!F10:F15)</f>
        <v>4006599</v>
      </c>
      <c r="E24" s="162" t="s">
        <v>204</v>
      </c>
      <c r="F24" s="43"/>
      <c r="G24" s="43"/>
      <c r="H24" s="43"/>
      <c r="I24" s="43"/>
      <c r="J24" s="43"/>
      <c r="K24" s="43"/>
      <c r="L24" s="43"/>
      <c r="M24" s="43"/>
      <c r="N24" s="43"/>
      <c r="O24" s="43"/>
      <c r="P24" s="43"/>
      <c r="Q24" s="43"/>
      <c r="R24" s="43"/>
      <c r="S24" s="43"/>
      <c r="T24" s="43"/>
      <c r="U24" s="43"/>
      <c r="V24" s="43"/>
      <c r="W24" s="43"/>
      <c r="X24" s="43"/>
      <c r="Y24" s="43"/>
    </row>
    <row r="25">
      <c r="A25" s="139"/>
      <c r="B25" s="49"/>
      <c r="C25" s="145" t="s">
        <v>205</v>
      </c>
      <c r="D25" s="146">
        <f>'Revenues 2021'!F44</f>
        <v>8615080</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202</v>
      </c>
      <c r="D26" s="163">
        <f>D24/D25</f>
        <v>0.4650681131</v>
      </c>
      <c r="E26" s="150" t="s">
        <v>206</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207</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208</v>
      </c>
      <c r="C29" s="145" t="s">
        <v>209</v>
      </c>
      <c r="D29" s="75">
        <f>SUM('Expenses 2021'!C7:C9)</f>
        <v>4658521</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210</v>
      </c>
      <c r="D30" s="75">
        <f>SUM('Expenses 2021'!C10:C12)</f>
        <v>1056197</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211</v>
      </c>
      <c r="D31" s="75">
        <f>sum(D29:D30)</f>
        <v>5714718</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186</v>
      </c>
      <c r="D32" s="75">
        <f>'Expenses 2021'!C40</f>
        <v>8372824</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212</v>
      </c>
      <c r="D33" s="163">
        <f>D31/D32</f>
        <v>0.6825317241</v>
      </c>
      <c r="E33" s="150" t="s">
        <v>213</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214</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215</v>
      </c>
      <c r="C36" s="145" t="s">
        <v>216</v>
      </c>
      <c r="D36" s="75">
        <f>SUM('Expenses 2021'!C10:C11)</f>
        <v>728148</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209</v>
      </c>
      <c r="D37" s="75">
        <f>SUM('Expenses 2021'!C7:C9)</f>
        <v>4658521</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214</v>
      </c>
      <c r="D38" s="163">
        <f>D36/D37</f>
        <v>0.1563045439</v>
      </c>
      <c r="E38" s="150" t="s">
        <v>217</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218</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219</v>
      </c>
      <c r="C41" s="148" t="s">
        <v>220</v>
      </c>
      <c r="D41" s="75">
        <f>'Expenses 2021'!D40</f>
        <v>5353859</v>
      </c>
      <c r="E41" s="165">
        <f t="shared" ref="E41:E44" si="1">D41/$D$44</f>
        <v>0.6394328843</v>
      </c>
      <c r="F41" s="43"/>
      <c r="G41" s="43"/>
      <c r="H41" s="43"/>
      <c r="I41" s="43"/>
      <c r="J41" s="43"/>
      <c r="K41" s="43"/>
      <c r="L41" s="43"/>
      <c r="M41" s="43"/>
      <c r="N41" s="43"/>
      <c r="O41" s="43"/>
      <c r="P41" s="43"/>
      <c r="Q41" s="43"/>
      <c r="R41" s="43"/>
      <c r="S41" s="43"/>
      <c r="T41" s="43"/>
      <c r="U41" s="43"/>
      <c r="V41" s="43"/>
      <c r="W41" s="43"/>
      <c r="X41" s="43"/>
      <c r="Y41" s="43"/>
    </row>
    <row r="42">
      <c r="A42" s="139"/>
      <c r="B42" s="49"/>
      <c r="C42" s="148" t="s">
        <v>221</v>
      </c>
      <c r="D42" s="146">
        <f>'Expenses 2021'!E40</f>
        <v>2382621</v>
      </c>
      <c r="E42" s="165">
        <f t="shared" si="1"/>
        <v>0.2845659959</v>
      </c>
      <c r="F42" s="43"/>
      <c r="G42" s="43"/>
      <c r="H42" s="43"/>
      <c r="I42" s="43"/>
      <c r="J42" s="43"/>
      <c r="K42" s="43"/>
      <c r="L42" s="43"/>
      <c r="M42" s="43"/>
      <c r="N42" s="43"/>
      <c r="O42" s="43"/>
      <c r="P42" s="43"/>
      <c r="Q42" s="43"/>
      <c r="R42" s="43"/>
      <c r="S42" s="43"/>
      <c r="T42" s="43"/>
      <c r="U42" s="43"/>
      <c r="V42" s="43"/>
      <c r="W42" s="43"/>
      <c r="X42" s="43"/>
      <c r="Y42" s="43"/>
    </row>
    <row r="43">
      <c r="A43" s="139"/>
      <c r="B43" s="49"/>
      <c r="C43" s="148" t="s">
        <v>222</v>
      </c>
      <c r="D43" s="146">
        <f>'Expenses 2021'!F40</f>
        <v>636344</v>
      </c>
      <c r="E43" s="165">
        <f t="shared" si="1"/>
        <v>0.07600111981</v>
      </c>
      <c r="F43" s="43"/>
      <c r="G43" s="43"/>
      <c r="H43" s="43"/>
      <c r="I43" s="43"/>
      <c r="J43" s="43"/>
      <c r="K43" s="43"/>
      <c r="L43" s="43"/>
      <c r="M43" s="43"/>
      <c r="N43" s="43"/>
      <c r="O43" s="43"/>
      <c r="P43" s="43"/>
      <c r="Q43" s="43"/>
      <c r="R43" s="43"/>
      <c r="S43" s="43"/>
      <c r="T43" s="43"/>
      <c r="U43" s="43"/>
      <c r="V43" s="43"/>
      <c r="W43" s="43"/>
      <c r="X43" s="43"/>
      <c r="Y43" s="43"/>
    </row>
    <row r="44">
      <c r="A44" s="139"/>
      <c r="B44" s="49"/>
      <c r="C44" s="145" t="s">
        <v>186</v>
      </c>
      <c r="D44" s="146">
        <f>sum(D41:D43)</f>
        <v>8372824</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223</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224</v>
      </c>
      <c r="C47" s="145" t="s">
        <v>225</v>
      </c>
      <c r="D47" s="146">
        <f>'Revenues 2021'!F9</f>
        <v>2457476</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226</v>
      </c>
      <c r="D48" s="146">
        <f>'Expenses 2021'!F40</f>
        <v>636344</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227</v>
      </c>
      <c r="D49" s="166">
        <f>if(D48=0, "$0",D47/D48)</f>
        <v>3.861867166</v>
      </c>
      <c r="E49" s="150" t="s">
        <v>228</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229</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230</v>
      </c>
      <c r="C52" s="145" t="s">
        <v>231</v>
      </c>
      <c r="D52" s="146">
        <f>sum('Balance Sheet 2021'!E2:E10)</f>
        <v>3877999</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232</v>
      </c>
      <c r="D53" s="146">
        <f>sum('Balance Sheet 2021'!E19:E22)</f>
        <v>384470</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233</v>
      </c>
      <c r="D54" s="168">
        <f>D52/D53</f>
        <v>10.08661014</v>
      </c>
      <c r="E54" s="150" t="s">
        <v>234</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235</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236</v>
      </c>
      <c r="C57" s="145" t="s">
        <v>237</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238</v>
      </c>
      <c r="D58" s="146">
        <f>'Balance Sheet 2021'!E18</f>
        <v>3935588</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239</v>
      </c>
      <c r="D59" s="169">
        <f>D57/D58</f>
        <v>0</v>
      </c>
      <c r="E59" s="150" t="s">
        <v>240</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THE SEATTLE SCHOOL OF THEOLOGY &amp; PSYCHOLOGY</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162549.0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43031.0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1174084.0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25093.0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1379664</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4057154.0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1903766.0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2746.0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5963666</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23170.0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445.0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445</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445</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241</v>
      </c>
      <c r="D26" s="50">
        <v>25093.0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25093.0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21875.0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52499.0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-30624</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17566.0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25071.0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-7505</v>
      </c>
      <c r="G38" s="43"/>
      <c r="H38" s="43"/>
      <c r="I38" s="43"/>
      <c r="J38" s="43"/>
      <c r="K38" s="43"/>
      <c r="L38" s="43"/>
      <c r="M38" s="43"/>
      <c r="N38" s="43"/>
      <c r="O38" s="43"/>
      <c r="P38" s="43"/>
      <c r="Q38" s="43"/>
      <c r="R38" s="43"/>
      <c r="S38" s="43"/>
      <c r="T38" s="43"/>
      <c r="U38" s="43"/>
      <c r="V38" s="43"/>
      <c r="W38" s="43"/>
      <c r="X38" s="43"/>
      <c r="Y38" s="43"/>
      <c r="Z38" s="43"/>
    </row>
    <row r="39">
      <c r="A39" s="49"/>
      <c r="B39" s="45" t="s">
        <v>98</v>
      </c>
      <c r="C39" s="60" t="s">
        <v>99</v>
      </c>
      <c r="D39" s="74"/>
      <c r="E39" s="48">
        <v>228.0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228</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101</v>
      </c>
      <c r="D44" s="88"/>
      <c r="E44" s="88"/>
      <c r="F44" s="89">
        <f>sum(F16:F43)+F9</f>
        <v>7329044</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THE SEATTLE SCHOOL OF THEOLOGY &amp; PSYCHOLOGY</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0">
        <v>1.0</v>
      </c>
      <c r="B3" s="96" t="s">
        <v>106</v>
      </c>
      <c r="C3" s="98">
        <f t="shared" ref="C3:C39" si="1">sum(D3:F3)</f>
        <v>30000</v>
      </c>
      <c r="D3" s="99">
        <v>30000.0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107</v>
      </c>
      <c r="C4" s="98">
        <f t="shared" si="1"/>
        <v>33930</v>
      </c>
      <c r="D4" s="99">
        <v>33930.0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108</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109</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110</v>
      </c>
      <c r="C7" s="98">
        <f t="shared" si="1"/>
        <v>403928</v>
      </c>
      <c r="D7" s="99">
        <v>102205.0</v>
      </c>
      <c r="E7" s="99">
        <v>250620.0</v>
      </c>
      <c r="F7" s="99">
        <v>51103.0</v>
      </c>
      <c r="G7" s="43"/>
      <c r="H7" s="43"/>
      <c r="I7" s="43"/>
      <c r="J7" s="43"/>
      <c r="K7" s="43"/>
      <c r="L7" s="43"/>
      <c r="M7" s="43"/>
      <c r="N7" s="43"/>
      <c r="O7" s="43"/>
      <c r="P7" s="43"/>
      <c r="Q7" s="43"/>
      <c r="R7" s="43"/>
      <c r="S7" s="43"/>
      <c r="T7" s="43"/>
      <c r="U7" s="43"/>
      <c r="V7" s="43"/>
      <c r="W7" s="43"/>
      <c r="X7" s="43"/>
      <c r="Y7" s="43"/>
      <c r="Z7" s="43"/>
    </row>
    <row r="8">
      <c r="A8" s="80">
        <v>6.0</v>
      </c>
      <c r="B8" s="96" t="s">
        <v>111</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112</v>
      </c>
      <c r="C9" s="98">
        <f t="shared" si="1"/>
        <v>4248363</v>
      </c>
      <c r="D9" s="99">
        <v>2973394.0</v>
      </c>
      <c r="E9" s="99">
        <v>1107028.0</v>
      </c>
      <c r="F9" s="99">
        <v>167941.0</v>
      </c>
      <c r="G9" s="43"/>
      <c r="H9" s="43"/>
      <c r="I9" s="43"/>
      <c r="J9" s="43"/>
      <c r="K9" s="43"/>
      <c r="L9" s="43"/>
      <c r="M9" s="43"/>
      <c r="N9" s="43"/>
      <c r="O9" s="43"/>
      <c r="P9" s="43"/>
      <c r="Q9" s="43"/>
      <c r="R9" s="43"/>
      <c r="S9" s="43"/>
      <c r="T9" s="43"/>
      <c r="U9" s="43"/>
      <c r="V9" s="43"/>
      <c r="W9" s="43"/>
      <c r="X9" s="43"/>
      <c r="Y9" s="43"/>
      <c r="Z9" s="43"/>
    </row>
    <row r="10">
      <c r="A10" s="80">
        <v>8.0</v>
      </c>
      <c r="B10" s="96" t="s">
        <v>113</v>
      </c>
      <c r="C10" s="98">
        <f t="shared" si="1"/>
        <v>99608</v>
      </c>
      <c r="D10" s="99">
        <v>61243.0</v>
      </c>
      <c r="E10" s="99">
        <v>34108.0</v>
      </c>
      <c r="F10" s="99">
        <v>4257.0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8">
        <f t="shared" si="1"/>
        <v>740694</v>
      </c>
      <c r="D11" s="99">
        <v>469458.0</v>
      </c>
      <c r="E11" s="99">
        <v>245596.0</v>
      </c>
      <c r="F11" s="99">
        <v>25640.0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8">
        <f t="shared" si="1"/>
        <v>352640</v>
      </c>
      <c r="D12" s="99">
        <v>231493.0</v>
      </c>
      <c r="E12" s="99">
        <v>106986.0</v>
      </c>
      <c r="F12" s="99">
        <v>14161.0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8">
        <f t="shared" si="1"/>
        <v>4319</v>
      </c>
      <c r="D15" s="99">
        <v>0.0</v>
      </c>
      <c r="E15" s="99">
        <v>4319.0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8">
        <f t="shared" si="1"/>
        <v>40000</v>
      </c>
      <c r="D16" s="99">
        <v>0.0</v>
      </c>
      <c r="E16" s="99">
        <v>40000.0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8">
        <f t="shared" si="1"/>
        <v>435624</v>
      </c>
      <c r="D20" s="99">
        <v>184704.0</v>
      </c>
      <c r="E20" s="99">
        <v>237364.0</v>
      </c>
      <c r="F20" s="99">
        <v>13556.0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8">
        <f t="shared" si="1"/>
        <v>3095</v>
      </c>
      <c r="D21" s="99">
        <v>0.0</v>
      </c>
      <c r="E21" s="99">
        <v>3095.0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8">
        <f t="shared" si="1"/>
        <v>109889</v>
      </c>
      <c r="D22" s="99">
        <v>66835.0</v>
      </c>
      <c r="E22" s="99">
        <v>40291.0</v>
      </c>
      <c r="F22" s="99">
        <v>2763.0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8">
        <f t="shared" si="1"/>
        <v>240918</v>
      </c>
      <c r="D23" s="99">
        <v>181866.0</v>
      </c>
      <c r="E23" s="99">
        <v>48814.0</v>
      </c>
      <c r="F23" s="99">
        <v>10238.0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35508</v>
      </c>
      <c r="D24" s="99">
        <v>35508.0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8">
        <f t="shared" si="1"/>
        <v>925496</v>
      </c>
      <c r="D25" s="99">
        <v>632360.0</v>
      </c>
      <c r="E25" s="99">
        <v>257485.0</v>
      </c>
      <c r="F25" s="99">
        <v>35651.0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8">
        <f t="shared" si="1"/>
        <v>158130</v>
      </c>
      <c r="D26" s="99">
        <v>131252.0</v>
      </c>
      <c r="E26" s="99">
        <v>22238.0</v>
      </c>
      <c r="F26" s="99">
        <v>4640.0</v>
      </c>
      <c r="G26" s="43"/>
      <c r="H26" s="43"/>
      <c r="I26" s="43"/>
      <c r="J26" s="43"/>
      <c r="K26" s="43"/>
      <c r="L26" s="43"/>
      <c r="M26" s="43"/>
      <c r="N26" s="43"/>
      <c r="O26" s="43"/>
      <c r="P26" s="43"/>
      <c r="Q26" s="43"/>
      <c r="R26" s="43"/>
      <c r="S26" s="43"/>
      <c r="T26" s="43"/>
      <c r="U26" s="43"/>
      <c r="V26" s="43"/>
      <c r="W26" s="43"/>
      <c r="X26" s="43"/>
      <c r="Y26" s="43"/>
      <c r="Z26" s="43"/>
    </row>
    <row r="27">
      <c r="A27" s="80">
        <v>18.0</v>
      </c>
      <c r="B27" s="96" t="s">
        <v>130</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8">
        <f t="shared" si="1"/>
        <v>1000</v>
      </c>
      <c r="D28" s="99">
        <v>1000.0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8">
        <f t="shared" si="1"/>
        <v>24937</v>
      </c>
      <c r="D31" s="99">
        <v>17453.0</v>
      </c>
      <c r="E31" s="99">
        <v>6498.0</v>
      </c>
      <c r="F31" s="99">
        <v>986.0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8">
        <f t="shared" si="1"/>
        <v>49917</v>
      </c>
      <c r="D32" s="99">
        <v>41209.0</v>
      </c>
      <c r="E32" s="99">
        <v>7561.0</v>
      </c>
      <c r="F32" s="99">
        <v>1147.0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117</v>
      </c>
      <c r="B34" s="60" t="s">
        <v>137</v>
      </c>
      <c r="C34" s="98">
        <f t="shared" si="1"/>
        <v>330007</v>
      </c>
      <c r="D34" s="99">
        <v>330007.0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138</v>
      </c>
      <c r="C35" s="98">
        <f t="shared" si="1"/>
        <v>123605</v>
      </c>
      <c r="D35" s="99">
        <v>10830.0</v>
      </c>
      <c r="E35" s="99">
        <v>112415.0</v>
      </c>
      <c r="F35" s="99">
        <v>360.0</v>
      </c>
      <c r="G35" s="43"/>
      <c r="H35" s="43"/>
      <c r="I35" s="43"/>
      <c r="J35" s="43"/>
      <c r="K35" s="43"/>
      <c r="L35" s="43"/>
      <c r="M35" s="43"/>
      <c r="N35" s="43"/>
      <c r="O35" s="43"/>
      <c r="P35" s="43"/>
      <c r="Q35" s="43"/>
      <c r="R35" s="43"/>
      <c r="S35" s="43"/>
      <c r="T35" s="43"/>
      <c r="U35" s="43"/>
      <c r="V35" s="43"/>
      <c r="W35" s="43"/>
      <c r="X35" s="43"/>
      <c r="Y35" s="43"/>
      <c r="Z35" s="43"/>
    </row>
    <row r="36">
      <c r="A36" s="45" t="s">
        <v>50</v>
      </c>
      <c r="B36" s="60" t="s">
        <v>139</v>
      </c>
      <c r="C36" s="98">
        <f t="shared" si="1"/>
        <v>23755</v>
      </c>
      <c r="D36" s="99">
        <v>22304.0</v>
      </c>
      <c r="E36" s="99">
        <v>0.0</v>
      </c>
      <c r="F36" s="99">
        <v>1451.0</v>
      </c>
      <c r="G36" s="43"/>
      <c r="H36" s="43"/>
      <c r="I36" s="43"/>
      <c r="J36" s="43"/>
      <c r="K36" s="43"/>
      <c r="L36" s="43"/>
      <c r="M36" s="43"/>
      <c r="N36" s="43"/>
      <c r="O36" s="43"/>
      <c r="P36" s="43"/>
      <c r="Q36" s="43"/>
      <c r="R36" s="43"/>
      <c r="S36" s="43"/>
      <c r="T36" s="43"/>
      <c r="U36" s="43"/>
      <c r="V36" s="43"/>
      <c r="W36" s="43"/>
      <c r="X36" s="43"/>
      <c r="Y36" s="43"/>
      <c r="Z36" s="43"/>
    </row>
    <row r="37">
      <c r="A37" s="45" t="s">
        <v>52</v>
      </c>
      <c r="B37" s="60" t="s">
        <v>140</v>
      </c>
      <c r="C37" s="98">
        <f t="shared" si="1"/>
        <v>15437</v>
      </c>
      <c r="D37" s="99">
        <v>15437.0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141</v>
      </c>
      <c r="C38" s="98">
        <f t="shared" si="1"/>
        <v>112523</v>
      </c>
      <c r="D38" s="99">
        <v>20445.0</v>
      </c>
      <c r="E38" s="99">
        <v>92065.0</v>
      </c>
      <c r="F38" s="99">
        <v>13.0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142</v>
      </c>
      <c r="C40" s="104">
        <f t="shared" ref="C40:F40" si="2">sum(C3:C39)</f>
        <v>8543323</v>
      </c>
      <c r="D40" s="104">
        <f t="shared" si="2"/>
        <v>5592933</v>
      </c>
      <c r="E40" s="104">
        <f t="shared" si="2"/>
        <v>2616483</v>
      </c>
      <c r="F40" s="104">
        <f t="shared" si="2"/>
        <v>333907</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THE SEATTLE SCHOOL OF THEOLOGY &amp; PSYCHOLOGY</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143</v>
      </c>
      <c r="B2" s="45">
        <v>1.0</v>
      </c>
      <c r="C2" s="46" t="s">
        <v>144</v>
      </c>
      <c r="D2" s="111"/>
      <c r="E2" s="112">
        <v>1547723.0</v>
      </c>
      <c r="F2" s="43"/>
      <c r="G2" s="43"/>
      <c r="H2" s="43"/>
      <c r="I2" s="43"/>
      <c r="J2" s="43"/>
      <c r="K2" s="43"/>
      <c r="L2" s="43"/>
      <c r="M2" s="43"/>
      <c r="N2" s="43"/>
      <c r="O2" s="43"/>
      <c r="P2" s="43"/>
      <c r="Q2" s="43"/>
      <c r="R2" s="43"/>
      <c r="S2" s="43"/>
      <c r="T2" s="43"/>
      <c r="U2" s="43"/>
      <c r="V2" s="43"/>
      <c r="W2" s="43"/>
      <c r="X2" s="43"/>
      <c r="Y2" s="43"/>
      <c r="Z2" s="43"/>
    </row>
    <row r="3">
      <c r="A3" s="49"/>
      <c r="B3" s="45">
        <v>2.0</v>
      </c>
      <c r="C3" s="46" t="s">
        <v>145</v>
      </c>
      <c r="D3" s="113"/>
      <c r="E3" s="112">
        <v>211180.0</v>
      </c>
      <c r="F3" s="43"/>
      <c r="G3" s="43"/>
      <c r="H3" s="43"/>
      <c r="I3" s="43"/>
      <c r="J3" s="43"/>
      <c r="K3" s="43"/>
      <c r="L3" s="43"/>
      <c r="M3" s="43"/>
      <c r="N3" s="43"/>
      <c r="O3" s="43"/>
      <c r="P3" s="43"/>
      <c r="Q3" s="43"/>
      <c r="R3" s="43"/>
      <c r="S3" s="43"/>
      <c r="T3" s="43"/>
      <c r="U3" s="43"/>
      <c r="V3" s="43"/>
      <c r="W3" s="43"/>
      <c r="X3" s="43"/>
      <c r="Y3" s="43"/>
      <c r="Z3" s="43"/>
    </row>
    <row r="4">
      <c r="A4" s="49"/>
      <c r="B4" s="45">
        <v>3.0</v>
      </c>
      <c r="C4" s="46" t="s">
        <v>146</v>
      </c>
      <c r="D4" s="111"/>
      <c r="E4" s="112">
        <v>567000.0</v>
      </c>
      <c r="F4" s="43"/>
      <c r="G4" s="43"/>
      <c r="H4" s="43"/>
      <c r="I4" s="43"/>
      <c r="J4" s="43"/>
      <c r="K4" s="43"/>
      <c r="L4" s="43"/>
      <c r="M4" s="43"/>
      <c r="N4" s="43"/>
      <c r="O4" s="43"/>
      <c r="P4" s="43"/>
      <c r="Q4" s="43"/>
      <c r="R4" s="43"/>
      <c r="S4" s="43"/>
      <c r="T4" s="43"/>
      <c r="U4" s="43"/>
      <c r="V4" s="43"/>
      <c r="W4" s="43"/>
      <c r="X4" s="43"/>
      <c r="Y4" s="43"/>
      <c r="Z4" s="43"/>
    </row>
    <row r="5">
      <c r="A5" s="49"/>
      <c r="B5" s="45">
        <v>4.0</v>
      </c>
      <c r="C5" s="46" t="s">
        <v>147</v>
      </c>
      <c r="D5" s="113"/>
      <c r="E5" s="112">
        <v>62031.0</v>
      </c>
      <c r="F5" s="43"/>
      <c r="G5" s="43"/>
      <c r="H5" s="43"/>
      <c r="I5" s="43"/>
      <c r="J5" s="43"/>
      <c r="K5" s="43"/>
      <c r="L5" s="43"/>
      <c r="M5" s="43"/>
      <c r="N5" s="43"/>
      <c r="O5" s="43"/>
      <c r="P5" s="43"/>
      <c r="Q5" s="43"/>
      <c r="R5" s="43"/>
      <c r="S5" s="43"/>
      <c r="T5" s="43"/>
      <c r="U5" s="43"/>
      <c r="V5" s="43"/>
      <c r="W5" s="43"/>
      <c r="X5" s="43"/>
      <c r="Y5" s="43"/>
      <c r="Z5" s="43"/>
    </row>
    <row r="6">
      <c r="A6" s="49"/>
      <c r="B6" s="45">
        <v>5.0</v>
      </c>
      <c r="C6" s="51" t="s">
        <v>148</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149</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150</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151</v>
      </c>
      <c r="D9" s="113"/>
      <c r="E9" s="112">
        <v>12504.0</v>
      </c>
      <c r="F9" s="43"/>
      <c r="G9" s="43"/>
      <c r="H9" s="43"/>
      <c r="I9" s="43"/>
      <c r="J9" s="43"/>
      <c r="K9" s="43"/>
      <c r="L9" s="43"/>
      <c r="M9" s="43"/>
      <c r="N9" s="43"/>
      <c r="O9" s="43"/>
      <c r="P9" s="43"/>
      <c r="Q9" s="43"/>
      <c r="R9" s="43"/>
      <c r="S9" s="43"/>
      <c r="T9" s="43"/>
      <c r="U9" s="43"/>
      <c r="V9" s="43"/>
      <c r="W9" s="43"/>
      <c r="X9" s="43"/>
      <c r="Y9" s="43"/>
      <c r="Z9" s="43"/>
    </row>
    <row r="10">
      <c r="A10" s="49"/>
      <c r="B10" s="45">
        <v>9.0</v>
      </c>
      <c r="C10" s="46" t="s">
        <v>152</v>
      </c>
      <c r="D10" s="111"/>
      <c r="E10" s="112">
        <v>215197.0</v>
      </c>
      <c r="F10" s="43"/>
      <c r="G10" s="43"/>
      <c r="H10" s="43"/>
      <c r="I10" s="43"/>
      <c r="J10" s="43"/>
      <c r="K10" s="43"/>
      <c r="L10" s="43"/>
      <c r="M10" s="43"/>
      <c r="N10" s="43"/>
      <c r="O10" s="43"/>
      <c r="P10" s="43"/>
      <c r="Q10" s="43"/>
      <c r="R10" s="43"/>
      <c r="S10" s="43"/>
      <c r="T10" s="43"/>
      <c r="U10" s="43"/>
      <c r="V10" s="43"/>
      <c r="W10" s="43"/>
      <c r="X10" s="43"/>
      <c r="Y10" s="43"/>
      <c r="Z10" s="43"/>
    </row>
    <row r="11">
      <c r="A11" s="49"/>
      <c r="B11" s="45" t="s">
        <v>153</v>
      </c>
      <c r="C11" s="46" t="s">
        <v>154</v>
      </c>
      <c r="D11" s="112">
        <v>1715342.0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155</v>
      </c>
      <c r="C12" s="46" t="s">
        <v>156</v>
      </c>
      <c r="D12" s="112">
        <v>1682689.0</v>
      </c>
      <c r="E12" s="109">
        <f>D11-D12</f>
        <v>32653</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157</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158</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159</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160</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161</v>
      </c>
      <c r="D17" s="113"/>
      <c r="E17" s="112">
        <v>369644.0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162</v>
      </c>
      <c r="D18" s="114"/>
      <c r="E18" s="115">
        <f>sum(E2:E17)</f>
        <v>3017932</v>
      </c>
      <c r="F18" s="43"/>
      <c r="G18" s="43"/>
      <c r="H18" s="43"/>
      <c r="I18" s="43"/>
      <c r="J18" s="43"/>
      <c r="K18" s="43"/>
      <c r="L18" s="43"/>
      <c r="M18" s="43"/>
      <c r="N18" s="43"/>
      <c r="O18" s="43"/>
      <c r="P18" s="43"/>
      <c r="Q18" s="43"/>
      <c r="R18" s="43"/>
      <c r="S18" s="43"/>
      <c r="T18" s="43"/>
      <c r="U18" s="43"/>
      <c r="V18" s="43"/>
      <c r="W18" s="43"/>
      <c r="X18" s="43"/>
      <c r="Y18" s="43"/>
      <c r="Z18" s="43"/>
    </row>
    <row r="19">
      <c r="A19" s="44" t="s">
        <v>163</v>
      </c>
      <c r="B19" s="116">
        <v>17.0</v>
      </c>
      <c r="C19" s="117" t="s">
        <v>164</v>
      </c>
      <c r="D19" s="118"/>
      <c r="E19" s="112">
        <v>196685.0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165</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166</v>
      </c>
      <c r="D21" s="118"/>
      <c r="E21" s="112">
        <v>92833.0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167</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168</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169</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170</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171</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172</v>
      </c>
      <c r="D27" s="118"/>
      <c r="E27" s="119">
        <v>391575.0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173</v>
      </c>
      <c r="D28" s="126"/>
      <c r="E28" s="127">
        <f>sum(E19:E27)</f>
        <v>681093</v>
      </c>
      <c r="F28" s="43"/>
      <c r="G28" s="43"/>
      <c r="H28" s="43"/>
      <c r="I28" s="43"/>
      <c r="J28" s="43"/>
      <c r="K28" s="43"/>
      <c r="L28" s="43"/>
      <c r="M28" s="43"/>
      <c r="N28" s="43"/>
      <c r="O28" s="43"/>
      <c r="P28" s="43"/>
      <c r="Q28" s="43"/>
      <c r="R28" s="43"/>
      <c r="S28" s="43"/>
      <c r="T28" s="43"/>
      <c r="U28" s="43"/>
      <c r="V28" s="43"/>
      <c r="W28" s="43"/>
      <c r="X28" s="43"/>
      <c r="Y28" s="43"/>
      <c r="Z28" s="43"/>
    </row>
    <row r="29">
      <c r="A29" s="65" t="s">
        <v>174</v>
      </c>
      <c r="B29" s="128"/>
      <c r="C29" s="129" t="s">
        <v>175</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176</v>
      </c>
      <c r="D30" s="118"/>
      <c r="E30" s="112">
        <v>465109.0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177</v>
      </c>
      <c r="D31" s="118"/>
      <c r="E31" s="112">
        <v>1871730.0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178</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179</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180</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181</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182</v>
      </c>
      <c r="D36" s="132"/>
      <c r="E36" s="127">
        <f>sum(E30:E35)</f>
        <v>2336839</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183</v>
      </c>
      <c r="D37" s="136"/>
      <c r="E37" s="137">
        <f>E36+E28</f>
        <v>3017932</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