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2" sheetId="3" r:id="rId6"/>
    <sheet state="visible" name="Expenses 2022" sheetId="4" r:id="rId7"/>
    <sheet state="visible" name="Balance Sheet 2022" sheetId="5" r:id="rId8"/>
    <sheet state="visible" name="Ratios 2022" sheetId="6" r:id="rId9"/>
    <sheet state="visible" name="Revenues 2023" sheetId="7" r:id="rId10"/>
    <sheet state="visible" name="Expenses 2023" sheetId="8" r:id="rId11"/>
    <sheet state="visible" name="Balance Sheet 2023" sheetId="9" r:id="rId12"/>
    <sheet state="visible" name="Ratios 2023" sheetId="10" r:id="rId13"/>
    <sheet state="visible" name="Revenues 2024" sheetId="11" r:id="rId14"/>
    <sheet state="visible" name="Expenses 2024" sheetId="12" r:id="rId15"/>
    <sheet state="visible" name="Balance Sheet 2024" sheetId="13" r:id="rId16"/>
    <sheet state="visible" name="Ratios 2024" sheetId="14" r:id="rId17"/>
    <sheet state="visible" name="Multi-Year Ratios" sheetId="15" r:id="rId18"/>
  </sheets>
  <definedNames/>
  <calcPr/>
</workbook>
</file>

<file path=xl/sharedStrings.xml><?xml version="1.0" encoding="utf-8"?>
<sst xmlns="http://schemas.openxmlformats.org/spreadsheetml/2006/main" count="882" uniqueCount="259">
  <si>
    <t>THE HOUSING PARTNERSHIP / MASS HOUSING PARTNERSHIP</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</si>
  <si>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</si>
  <si>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</si>
  <si>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</si>
  <si>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</si>
  <si>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</si>
  <si>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</si>
  <si>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</si>
  <si>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</si>
  <si>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</si>
  <si>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</si>
  <si>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</si>
  <si>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</si>
  <si>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</si>
  <si>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</si>
  <si>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</si>
  <si>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</si>
  <si>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</si>
  <si>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</si>
  <si>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</si>
  <si>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</si>
  <si>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</si>
  <si>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</si>
  <si>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</si>
  <si>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</si>
  <si>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</si>
  <si>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</si>
  <si>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</si>
  <si>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</si>
  <si>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</si>
  <si>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</si>
  <si>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</si>
  <si>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</si>
  <si>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</si>
  <si>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</si>
  <si>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</si>
  <si>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</si>
  <si>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</si>
  <si>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</si>
  <si>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</si>
  <si>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</si>
  <si>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</si>
  <si>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</si>
  <si>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</si>
  <si>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</si>
  <si>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</si>
  <si>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</si>
  <si>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</si>
  <si>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</si>
  <si>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</si>
  <si>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</si>
  <si>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</si>
  <si>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</si>
  <si>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</si>
  <si>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</si>
  <si>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</si>
  <si>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</si>
  <si>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</si>
  <si>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</si>
  <si>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</si>
  <si>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</si>
  <si>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</si>
  <si>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</si>
  <si>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</si>
  <si>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MANAGEMENT FEES</t>
  </si>
  <si>
    <t>SHARE OF INCOME-AFFILI</t>
  </si>
  <si>
    <t>INTEREST ON LOANS</t>
  </si>
  <si>
    <t>LOAN FEES</t>
  </si>
  <si>
    <t>PROGRAM SERVICE FEES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</si>
  <si>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</si>
  <si>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</si>
  <si>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</si>
  <si>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</si>
  <si>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</si>
  <si>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</si>
  <si>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</si>
  <si>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</si>
  <si>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</si>
  <si>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</si>
  <si>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</si>
  <si>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</si>
  <si>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</si>
  <si>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</si>
  <si>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</si>
  <si>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</si>
  <si>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</si>
  <si>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</si>
  <si>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</si>
  <si>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</si>
  <si>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</si>
  <si>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</si>
  <si>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</si>
  <si>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</si>
  <si>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</si>
  <si>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</si>
  <si>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</si>
  <si>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</si>
  <si>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</si>
  <si>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</si>
  <si>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</si>
  <si>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</si>
  <si>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MISCELLANEOUS REVENUE</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</si>
  <si>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</si>
  <si>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</si>
  <si>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</si>
  <si>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</si>
  <si>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</si>
  <si>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</si>
  <si>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</si>
  <si>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</si>
  <si>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</si>
  <si>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</si>
  <si>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</si>
  <si>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</si>
  <si>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</si>
  <si>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</si>
  <si>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</si>
  <si>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</si>
  <si>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</si>
  <si>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</si>
  <si>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</si>
  <si>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</si>
  <si>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</si>
  <si>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</si>
  <si>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</si>
  <si>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</si>
  <si>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</si>
  <si>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</si>
  <si>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</si>
  <si>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</si>
  <si>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</si>
  <si>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</si>
  <si>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</si>
  <si>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</si>
  <si>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</si>
  <si>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</si>
  <si>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</si>
  <si>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</si>
  <si>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</si>
  <si>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MISCELLANEOUS EXPENSES</t>
  </si>
  <si>
    <t>STAFF DEVELOPMENT</t>
  </si>
  <si>
    <t>LOAN LOSS PROVISION</t>
  </si>
  <si>
    <t>DUES AND PUBLICATIONS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</si>
  <si>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</si>
  <si>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</si>
  <si>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</si>
  <si>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</si>
  <si>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</si>
  <si>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</si>
  <si>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</si>
  <si>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</si>
  <si>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</si>
  <si>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</si>
  <si>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</si>
  <si>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</si>
  <si>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</si>
  <si>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</si>
  <si>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</si>
  <si>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</si>
  <si>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</si>
  <si>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</si>
  <si>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</si>
  <si>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</si>
  <si>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</si>
  <si>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</si>
  <si>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</si>
  <si>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</si>
  <si>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</si>
  <si>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</si>
  <si>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</si>
  <si>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</si>
  <si>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</si>
  <si>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</si>
  <si>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</si>
  <si>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</si>
  <si>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</si>
  <si>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</si>
  <si>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</si>
  <si>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</si>
  <si>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</si>
  <si>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</si>
  <si>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</si>
  <si>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</si>
  <si>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</si>
  <si>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</si>
  <si>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</si>
  <si>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</si>
  <si>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</si>
  <si>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</si>
  <si>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</si>
  <si>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</si>
  <si>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</si>
  <si>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</si>
  <si>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</si>
  <si>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</si>
  <si>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</si>
  <si>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</si>
  <si>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</si>
  <si>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</si>
  <si>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</si>
  <si>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</si>
  <si>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</si>
  <si>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</si>
  <si>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</si>
  <si>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</si>
  <si>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</si>
  <si>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</si>
  <si>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</si>
  <si>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</si>
  <si>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</si>
  <si>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</si>
  <si>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</si>
  <si>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</si>
  <si>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</si>
  <si>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</si>
  <si>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</si>
  <si>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</si>
  <si>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</si>
  <si>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</si>
  <si>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</si>
  <si>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</si>
  <si>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</si>
  <si>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</si>
  <si>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</si>
  <si>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</si>
  <si>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</si>
  <si>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</si>
  <si>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</si>
  <si>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</si>
  <si>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</si>
  <si>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</si>
  <si>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</si>
  <si>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</si>
  <si>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</si>
  <si>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</si>
  <si>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</si>
  <si>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</si>
  <si>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</si>
  <si>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</si>
  <si>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</si>
  <si>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</si>
  <si>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</si>
  <si>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</si>
  <si>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</si>
  <si>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SHARE OF LOSS-AFFILIATE</t>
  </si>
  <si>
    <t xml:space="preserve"> STAFF DEVELOPMENT</t>
  </si>
  <si>
    <t>CREDIT LOSS PROVISION</t>
  </si>
  <si>
    <r>
      <rPr>
        <rFont val="Roboto"/>
        <b/>
        <color rgb="FF000000"/>
        <sz val="10.0"/>
      </rPr>
      <t xml:space="preserve">Program Expenses </t>
    </r>
    <r>
      <rPr>
        <rFont val="Roboto"/>
        <b/>
        <i/>
        <color rgb="FF000000"/>
        <sz val="10.0"/>
      </rPr>
      <t xml:space="preserve">(Program Efficiency Ratio) </t>
    </r>
  </si>
  <si>
    <t>SHARE OF INCOME OF AFF</t>
  </si>
  <si>
    <r>
      <rPr>
        <rFont val="Roboto"/>
        <color rgb="FF000000"/>
        <sz val="10.0"/>
      </rPr>
      <t xml:space="preserve">Gross amount from sales of </t>
    </r>
    <r>
      <rPr>
        <rFont val="Roboto"/>
        <color rgb="FF000000"/>
        <sz val="10.0"/>
      </rPr>
      <t>assets other than inventory</t>
    </r>
  </si>
  <si>
    <t>RECOVERY OF CREDIT LOS</t>
  </si>
  <si>
    <t>LEASE TERMINATION FEE</t>
  </si>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</sst>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THE HOUSING PARTNERSHIP / MASS HOUSING PARTNERSHIP</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186</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187</v>
      </c>
      <c r="C3" s="144" t="s">
        <v>188</v>
      </c>
      <c r="D3" s="145">
        <f>'Expenses 2023'!C40</f>
        <v>18857414</v>
      </c>
      <c r="E3" s="146"/>
      <c r="F3" s="43"/>
      <c r="G3" s="43"/>
      <c r="H3" s="43"/>
      <c r="I3" s="43"/>
      <c r="J3" s="43"/>
      <c r="K3" s="43"/>
      <c r="L3" s="43"/>
      <c r="M3" s="43"/>
      <c r="N3" s="43"/>
      <c r="O3" s="43"/>
      <c r="P3" s="43"/>
      <c r="Q3" s="43"/>
      <c r="R3" s="43"/>
      <c r="S3" s="43"/>
      <c r="T3" s="43"/>
      <c r="U3" s="43"/>
      <c r="V3" s="43"/>
      <c r="W3" s="43"/>
      <c r="X3" s="43"/>
      <c r="Y3" s="43"/>
    </row>
    <row r="4">
      <c r="A4" s="138"/>
      <c r="B4" s="49"/>
      <c r="C4" s="144" t="s">
        <v>189</v>
      </c>
      <c r="D4" s="145">
        <f>'Expenses 2023'!C31</f>
        <v>93541</v>
      </c>
      <c r="E4" s="146"/>
      <c r="F4" s="43"/>
      <c r="G4" s="43"/>
      <c r="H4" s="43"/>
      <c r="I4" s="43"/>
      <c r="J4" s="43"/>
      <c r="K4" s="43"/>
      <c r="L4" s="43"/>
      <c r="M4" s="43"/>
      <c r="N4" s="43"/>
      <c r="O4" s="43"/>
      <c r="P4" s="43"/>
      <c r="Q4" s="43"/>
      <c r="R4" s="43"/>
      <c r="S4" s="43"/>
      <c r="T4" s="43"/>
      <c r="U4" s="43"/>
      <c r="V4" s="43"/>
      <c r="W4" s="43"/>
      <c r="X4" s="43"/>
      <c r="Y4" s="43"/>
    </row>
    <row r="5">
      <c r="A5" s="138"/>
      <c r="B5" s="49"/>
      <c r="C5" s="144" t="s">
        <v>190</v>
      </c>
      <c r="D5" s="145">
        <f>D3-D4</f>
        <v>18763873</v>
      </c>
      <c r="E5" s="146"/>
      <c r="F5" s="43"/>
      <c r="G5" s="43"/>
      <c r="H5" s="43"/>
      <c r="I5" s="43"/>
      <c r="J5" s="43"/>
      <c r="K5" s="43"/>
      <c r="L5" s="43"/>
      <c r="M5" s="43"/>
      <c r="N5" s="43"/>
      <c r="O5" s="43"/>
      <c r="P5" s="43"/>
      <c r="Q5" s="43"/>
      <c r="R5" s="43"/>
      <c r="S5" s="43"/>
      <c r="T5" s="43"/>
      <c r="U5" s="43"/>
      <c r="V5" s="43"/>
      <c r="W5" s="43"/>
      <c r="X5" s="43"/>
      <c r="Y5" s="43"/>
    </row>
    <row r="6">
      <c r="A6" s="138"/>
      <c r="B6" s="49"/>
      <c r="C6" s="144" t="s">
        <v>191</v>
      </c>
      <c r="D6" s="145">
        <f>D5/12</f>
        <v>1563656.083</v>
      </c>
      <c r="E6" s="146"/>
      <c r="F6" s="43"/>
      <c r="G6" s="43"/>
      <c r="H6" s="43"/>
      <c r="I6" s="43"/>
      <c r="J6" s="43"/>
      <c r="K6" s="43"/>
      <c r="L6" s="43"/>
      <c r="M6" s="43"/>
      <c r="N6" s="43"/>
      <c r="O6" s="43"/>
      <c r="P6" s="43"/>
      <c r="Q6" s="43"/>
      <c r="R6" s="43"/>
      <c r="S6" s="43"/>
      <c r="T6" s="43"/>
      <c r="U6" s="43"/>
      <c r="V6" s="43"/>
      <c r="W6" s="43"/>
      <c r="X6" s="43"/>
      <c r="Y6" s="43"/>
    </row>
    <row r="7">
      <c r="A7" s="138"/>
      <c r="B7" s="49"/>
      <c r="C7" s="144" t="s">
        <v>192</v>
      </c>
      <c r="D7" s="75">
        <f>'Balance Sheet 2023'!E2+'Balance Sheet 2023'!E3</f>
        <v>22213831</v>
      </c>
      <c r="E7" s="146"/>
      <c r="F7" s="43"/>
      <c r="G7" s="43"/>
      <c r="H7" s="43"/>
      <c r="I7" s="43"/>
      <c r="J7" s="43"/>
      <c r="K7" s="43"/>
      <c r="L7" s="43"/>
      <c r="M7" s="43"/>
      <c r="N7" s="43"/>
      <c r="O7" s="43"/>
      <c r="P7" s="43"/>
      <c r="Q7" s="43"/>
      <c r="R7" s="43"/>
      <c r="S7" s="43"/>
      <c r="T7" s="43"/>
      <c r="U7" s="43"/>
      <c r="V7" s="43"/>
      <c r="W7" s="43"/>
      <c r="X7" s="43"/>
      <c r="Y7" s="43"/>
    </row>
    <row r="8">
      <c r="A8" s="138"/>
      <c r="B8" s="49"/>
      <c r="C8" s="147" t="s">
        <v>186</v>
      </c>
      <c r="D8" s="148">
        <f>D7/D6</f>
        <v>14.20634066</v>
      </c>
      <c r="E8" s="149" t="s">
        <v>193</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194</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195</v>
      </c>
      <c r="C11" s="144" t="s">
        <v>196</v>
      </c>
      <c r="D11" s="75">
        <f>'Balance Sheet 2023'!E30</f>
        <v>15690316</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197</v>
      </c>
      <c r="D12" s="75">
        <f>'Expenses 2023'!C40</f>
        <v>18857414</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198</v>
      </c>
      <c r="D13" s="145">
        <f>D12/12</f>
        <v>1571451.167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194</v>
      </c>
      <c r="D14" s="148">
        <f>D11/D13</f>
        <v>9.984602979</v>
      </c>
      <c r="E14" s="149" t="s">
        <v>193</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199</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200</v>
      </c>
      <c r="C17" s="144" t="s">
        <v>201</v>
      </c>
      <c r="D17" s="75">
        <f>sum('Balance Sheet 2023'!E13:E15)</f>
        <v>20616771</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197</v>
      </c>
      <c r="D18" s="75">
        <f>'Expenses 2023'!C40</f>
        <v>18857414</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198</v>
      </c>
      <c r="D19" s="145">
        <f>D18/12</f>
        <v>1571451.167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202</v>
      </c>
      <c r="D20" s="148">
        <f>D17/D19</f>
        <v>13.11957472</v>
      </c>
      <c r="E20" s="149" t="s">
        <v>193</v>
      </c>
      <c r="F20" s="43"/>
      <c r="G20" s="43"/>
      <c r="H20" s="43"/>
      <c r="I20" s="43"/>
      <c r="J20" s="43"/>
      <c r="K20" s="43"/>
      <c r="L20" s="43"/>
      <c r="M20" s="43"/>
      <c r="N20" s="43"/>
      <c r="O20" s="43"/>
      <c r="P20" s="43"/>
      <c r="Q20" s="43"/>
      <c r="R20" s="43"/>
      <c r="S20" s="43"/>
      <c r="T20" s="43"/>
      <c r="U20" s="43"/>
      <c r="V20" s="43"/>
      <c r="W20" s="43"/>
      <c r="X20" s="43"/>
      <c r="Y20" s="43"/>
    </row>
    <row r="21">
      <c r="A21" s="138"/>
      <c r="B21" s="49"/>
      <c r="C21" s="153" t="s">
        <v>203</v>
      </c>
      <c r="D21" s="154">
        <f>D20+D8</f>
        <v>27.32591538</v>
      </c>
      <c r="E21" s="155" t="s">
        <v>193</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204</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205</v>
      </c>
      <c r="C24" s="159"/>
      <c r="D24" s="160">
        <f>max('Revenues 2023'!E2:E7,'Revenues 2023'!F10:F15)</f>
        <v>19443590</v>
      </c>
      <c r="E24" s="161" t="s">
        <v>206</v>
      </c>
      <c r="F24" s="43"/>
      <c r="G24" s="43"/>
      <c r="H24" s="43"/>
      <c r="I24" s="43"/>
      <c r="J24" s="43"/>
      <c r="K24" s="43"/>
      <c r="L24" s="43"/>
      <c r="M24" s="43"/>
      <c r="N24" s="43"/>
      <c r="O24" s="43"/>
      <c r="P24" s="43"/>
      <c r="Q24" s="43"/>
      <c r="R24" s="43"/>
      <c r="S24" s="43"/>
      <c r="T24" s="43"/>
      <c r="U24" s="43"/>
      <c r="V24" s="43"/>
      <c r="W24" s="43"/>
      <c r="X24" s="43"/>
      <c r="Y24" s="43"/>
    </row>
    <row r="25">
      <c r="A25" s="138"/>
      <c r="B25" s="49"/>
      <c r="C25" s="144" t="s">
        <v>207</v>
      </c>
      <c r="D25" s="145">
        <f>'Revenues 2023'!F44</f>
        <v>28438558</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204</v>
      </c>
      <c r="D26" s="162">
        <f>D24/D25</f>
        <v>0.6837052005</v>
      </c>
      <c r="E26" s="149" t="s">
        <v>208</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209</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210</v>
      </c>
      <c r="C29" s="144" t="s">
        <v>211</v>
      </c>
      <c r="D29" s="75">
        <f>SUM('Expenses 2023'!C7:C9)</f>
        <v>8682481</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212</v>
      </c>
      <c r="D30" s="75">
        <f>SUM('Expenses 2023'!C10:C12)</f>
        <v>1732861</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213</v>
      </c>
      <c r="D31" s="75">
        <f>sum(D29:D30)</f>
        <v>10415342</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188</v>
      </c>
      <c r="D32" s="75">
        <f>'Expenses 2023'!C40</f>
        <v>18857414</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214</v>
      </c>
      <c r="D33" s="162">
        <f>D31/D32</f>
        <v>0.5523208007</v>
      </c>
      <c r="E33" s="149" t="s">
        <v>215</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216</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217</v>
      </c>
      <c r="C36" s="144" t="s">
        <v>218</v>
      </c>
      <c r="D36" s="75">
        <f>SUM('Expenses 2023'!C10:C11)</f>
        <v>1181506</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211</v>
      </c>
      <c r="D37" s="75">
        <f>SUM('Expenses 2023'!C7:C9)</f>
        <v>8682481</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216</v>
      </c>
      <c r="D38" s="162">
        <f>D36/D37</f>
        <v>0.1360793073</v>
      </c>
      <c r="E38" s="149" t="s">
        <v>219</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220</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221</v>
      </c>
      <c r="C41" s="147" t="s">
        <v>247</v>
      </c>
      <c r="D41" s="75">
        <f>'Expenses 2023'!D40</f>
        <v>13819629</v>
      </c>
      <c r="E41" s="164">
        <f t="shared" ref="E41:E44" si="1">D41/$D$44</f>
        <v>0.7328485762</v>
      </c>
      <c r="F41" s="43"/>
      <c r="G41" s="43"/>
      <c r="H41" s="43"/>
      <c r="I41" s="43"/>
      <c r="J41" s="43"/>
      <c r="K41" s="43"/>
      <c r="L41" s="43"/>
      <c r="M41" s="43"/>
      <c r="N41" s="43"/>
      <c r="O41" s="43"/>
      <c r="P41" s="43"/>
      <c r="Q41" s="43"/>
      <c r="R41" s="43"/>
      <c r="S41" s="43"/>
      <c r="T41" s="43"/>
      <c r="U41" s="43"/>
      <c r="V41" s="43"/>
      <c r="W41" s="43"/>
      <c r="X41" s="43"/>
      <c r="Y41" s="43"/>
    </row>
    <row r="42">
      <c r="A42" s="138"/>
      <c r="B42" s="49"/>
      <c r="C42" s="147" t="s">
        <v>223</v>
      </c>
      <c r="D42" s="145">
        <f>'Expenses 2023'!E40</f>
        <v>4606946</v>
      </c>
      <c r="E42" s="164">
        <f t="shared" si="1"/>
        <v>0.2443042296</v>
      </c>
      <c r="F42" s="43"/>
      <c r="G42" s="43"/>
      <c r="H42" s="43"/>
      <c r="I42" s="43"/>
      <c r="J42" s="43"/>
      <c r="K42" s="43"/>
      <c r="L42" s="43"/>
      <c r="M42" s="43"/>
      <c r="N42" s="43"/>
      <c r="O42" s="43"/>
      <c r="P42" s="43"/>
      <c r="Q42" s="43"/>
      <c r="R42" s="43"/>
      <c r="S42" s="43"/>
      <c r="T42" s="43"/>
      <c r="U42" s="43"/>
      <c r="V42" s="43"/>
      <c r="W42" s="43"/>
      <c r="X42" s="43"/>
      <c r="Y42" s="43"/>
    </row>
    <row r="43">
      <c r="A43" s="138"/>
      <c r="B43" s="49"/>
      <c r="C43" s="147" t="s">
        <v>224</v>
      </c>
      <c r="D43" s="145">
        <f>'Expenses 2023'!F40</f>
        <v>430839</v>
      </c>
      <c r="E43" s="164">
        <f t="shared" si="1"/>
        <v>0.02284719421</v>
      </c>
      <c r="F43" s="43"/>
      <c r="G43" s="43"/>
      <c r="H43" s="43"/>
      <c r="I43" s="43"/>
      <c r="J43" s="43"/>
      <c r="K43" s="43"/>
      <c r="L43" s="43"/>
      <c r="M43" s="43"/>
      <c r="N43" s="43"/>
      <c r="O43" s="43"/>
      <c r="P43" s="43"/>
      <c r="Q43" s="43"/>
      <c r="R43" s="43"/>
      <c r="S43" s="43"/>
      <c r="T43" s="43"/>
      <c r="U43" s="43"/>
      <c r="V43" s="43"/>
      <c r="W43" s="43"/>
      <c r="X43" s="43"/>
      <c r="Y43" s="43"/>
    </row>
    <row r="44">
      <c r="A44" s="138"/>
      <c r="B44" s="49"/>
      <c r="C44" s="144" t="s">
        <v>188</v>
      </c>
      <c r="D44" s="145">
        <f>sum(D41:D43)</f>
        <v>18857414</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225</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226</v>
      </c>
      <c r="C47" s="144" t="s">
        <v>227</v>
      </c>
      <c r="D47" s="145">
        <f>'Revenues 2023'!F9</f>
        <v>21927588</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228</v>
      </c>
      <c r="D48" s="145">
        <f>'Expenses 2023'!F40</f>
        <v>430839</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229</v>
      </c>
      <c r="D49" s="165">
        <f>if(D48=0, "$0",D47/D48)</f>
        <v>50.8950861</v>
      </c>
      <c r="E49" s="149" t="s">
        <v>230</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231</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232</v>
      </c>
      <c r="C52" s="144" t="s">
        <v>233</v>
      </c>
      <c r="D52" s="145">
        <f>sum('Balance Sheet 2023'!E2:E10)</f>
        <v>23925508</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234</v>
      </c>
      <c r="D53" s="145">
        <f>sum('Balance Sheet 2023'!E19:E22)</f>
        <v>2850355</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235</v>
      </c>
      <c r="D54" s="167">
        <f>D52/D53</f>
        <v>8.393869536</v>
      </c>
      <c r="E54" s="149" t="s">
        <v>236</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237</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238</v>
      </c>
      <c r="C57" s="144" t="s">
        <v>239</v>
      </c>
      <c r="D57" s="145">
        <f>sum('Balance Sheet 2023'!E25:E26)</f>
        <v>22272727</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240</v>
      </c>
      <c r="D58" s="145">
        <f>'Balance Sheet 2023'!E18</f>
        <v>48908914</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241</v>
      </c>
      <c r="D59" s="168">
        <f>D57/D58</f>
        <v>0.4553919762</v>
      </c>
      <c r="E59" s="149" t="s">
        <v>242</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THE HOUSING PARTNERSHIP / MASS HOUSING PARTNERSHIP</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1729950.0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764337.0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5711110.0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8205397</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4370897.0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66</v>
      </c>
      <c r="D11" s="61"/>
      <c r="E11" s="61"/>
      <c r="F11" s="62">
        <v>875834.0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248</v>
      </c>
      <c r="D12" s="61"/>
      <c r="E12" s="61"/>
      <c r="F12" s="62">
        <v>546699.0</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68</v>
      </c>
      <c r="D13" s="61"/>
      <c r="E13" s="61"/>
      <c r="F13" s="62">
        <v>308018.0</v>
      </c>
      <c r="G13" s="43"/>
      <c r="H13" s="43"/>
      <c r="I13" s="43"/>
      <c r="J13" s="43"/>
      <c r="K13" s="43"/>
      <c r="L13" s="43"/>
      <c r="M13" s="43"/>
      <c r="N13" s="43"/>
      <c r="O13" s="43"/>
      <c r="P13" s="43"/>
      <c r="Q13" s="43"/>
      <c r="R13" s="43"/>
      <c r="S13" s="43"/>
      <c r="T13" s="43"/>
      <c r="U13" s="43"/>
      <c r="V13" s="43"/>
      <c r="W13" s="43"/>
      <c r="X13" s="43"/>
      <c r="Y13" s="43"/>
      <c r="Z13" s="43"/>
    </row>
    <row r="14">
      <c r="A14" s="49"/>
      <c r="B14" s="45" t="s">
        <v>54</v>
      </c>
      <c r="C14" s="60" t="s">
        <v>67</v>
      </c>
      <c r="D14" s="61"/>
      <c r="E14" s="61"/>
      <c r="F14" s="62">
        <v>109865.0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69</v>
      </c>
      <c r="D16" s="57"/>
      <c r="E16" s="57"/>
      <c r="F16" s="57">
        <f>sum(F10:F15)</f>
        <v>6211313</v>
      </c>
      <c r="G16" s="58"/>
      <c r="H16" s="58"/>
      <c r="I16" s="58"/>
      <c r="J16" s="58"/>
      <c r="K16" s="58"/>
      <c r="L16" s="58"/>
      <c r="M16" s="58"/>
      <c r="N16" s="58"/>
      <c r="O16" s="58"/>
      <c r="P16" s="58"/>
      <c r="Q16" s="58"/>
      <c r="R16" s="58"/>
      <c r="S16" s="58"/>
      <c r="T16" s="58"/>
      <c r="U16" s="58"/>
      <c r="V16" s="58"/>
      <c r="W16" s="58"/>
      <c r="X16" s="58"/>
      <c r="Y16" s="58"/>
      <c r="Z16" s="58"/>
    </row>
    <row r="17">
      <c r="A17" s="65" t="s">
        <v>70</v>
      </c>
      <c r="B17" s="66">
        <v>3.0</v>
      </c>
      <c r="C17" s="67" t="s">
        <v>71</v>
      </c>
      <c r="D17" s="61"/>
      <c r="E17" s="61"/>
      <c r="F17" s="62">
        <v>697434.0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72</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73</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74</v>
      </c>
      <c r="E20" s="73" t="s">
        <v>75</v>
      </c>
      <c r="F20" s="74"/>
      <c r="G20" s="43"/>
      <c r="H20" s="43"/>
      <c r="I20" s="43"/>
      <c r="J20" s="43"/>
      <c r="K20" s="43"/>
      <c r="L20" s="43"/>
      <c r="M20" s="43"/>
      <c r="N20" s="43"/>
      <c r="O20" s="43"/>
      <c r="P20" s="43"/>
      <c r="Q20" s="43"/>
      <c r="R20" s="43"/>
      <c r="S20" s="43"/>
      <c r="T20" s="43"/>
      <c r="U20" s="43"/>
      <c r="V20" s="43"/>
      <c r="W20" s="43"/>
      <c r="X20" s="43"/>
      <c r="Y20" s="43"/>
      <c r="Z20" s="43"/>
    </row>
    <row r="21">
      <c r="A21" s="49"/>
      <c r="B21" s="59" t="s">
        <v>76</v>
      </c>
      <c r="C21" s="46" t="s">
        <v>77</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78</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79</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80</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81</v>
      </c>
      <c r="E25" s="73" t="s">
        <v>82</v>
      </c>
      <c r="F25" s="74"/>
      <c r="G25" s="76"/>
      <c r="H25" s="43"/>
      <c r="I25" s="43"/>
      <c r="J25" s="43"/>
      <c r="K25" s="43"/>
      <c r="L25" s="43"/>
      <c r="M25" s="43"/>
      <c r="N25" s="43"/>
      <c r="O25" s="43"/>
      <c r="P25" s="43"/>
      <c r="Q25" s="43"/>
      <c r="R25" s="43"/>
      <c r="S25" s="43"/>
      <c r="T25" s="43"/>
      <c r="U25" s="43"/>
      <c r="V25" s="43"/>
      <c r="W25" s="43"/>
      <c r="X25" s="43"/>
      <c r="Y25" s="43"/>
      <c r="Z25" s="43"/>
    </row>
    <row r="26">
      <c r="A26" s="49"/>
      <c r="B26" s="45" t="s">
        <v>83</v>
      </c>
      <c r="C26" s="77" t="s">
        <v>249</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85</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86</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87</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88</v>
      </c>
      <c r="C30" s="51" t="s">
        <v>89</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90</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91</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92</v>
      </c>
      <c r="C33" s="51" t="s">
        <v>93</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94</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95</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96</v>
      </c>
      <c r="C36" s="51" t="s">
        <v>97</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98</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99</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100</v>
      </c>
      <c r="C39" s="83" t="s">
        <v>101</v>
      </c>
      <c r="D39" s="74"/>
      <c r="E39" s="48">
        <v>537694.0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t="s">
        <v>250</v>
      </c>
      <c r="D40" s="74"/>
      <c r="E40" s="48">
        <v>41713.0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69</v>
      </c>
      <c r="D43" s="79"/>
      <c r="E43" s="79"/>
      <c r="F43" s="57">
        <f>sum(E39:E42)</f>
        <v>579407</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103</v>
      </c>
      <c r="D44" s="88"/>
      <c r="E44" s="88"/>
      <c r="F44" s="89">
        <f>sum(F16:F43)+F9</f>
        <v>15693551</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THE HOUSING PARTNERSHIP / MASS HOUSING PARTNERSHIP</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104</v>
      </c>
      <c r="D2" s="42" t="s">
        <v>105</v>
      </c>
      <c r="E2" s="42" t="s">
        <v>106</v>
      </c>
      <c r="F2" s="42" t="s">
        <v>107</v>
      </c>
      <c r="G2" s="43"/>
      <c r="H2" s="43"/>
      <c r="I2" s="43"/>
      <c r="J2" s="43"/>
      <c r="K2" s="43"/>
      <c r="L2" s="43"/>
      <c r="M2" s="43"/>
      <c r="N2" s="43"/>
      <c r="O2" s="43"/>
      <c r="P2" s="43"/>
      <c r="Q2" s="43"/>
      <c r="R2" s="43"/>
      <c r="S2" s="43"/>
      <c r="T2" s="43"/>
      <c r="U2" s="43"/>
      <c r="V2" s="43"/>
      <c r="W2" s="43"/>
      <c r="X2" s="43"/>
      <c r="Y2" s="43"/>
      <c r="Z2" s="43"/>
    </row>
    <row r="3">
      <c r="A3" s="80">
        <v>1.0</v>
      </c>
      <c r="B3" s="96" t="s">
        <v>108</v>
      </c>
      <c r="C3" s="98">
        <f t="shared" ref="C3:C39" si="1">sum(D3:F3)</f>
        <v>1699877</v>
      </c>
      <c r="D3" s="99">
        <v>1699877.0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109</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110</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111</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112</v>
      </c>
      <c r="C7" s="98">
        <f t="shared" si="1"/>
        <v>2137704</v>
      </c>
      <c r="D7" s="99">
        <v>1453638.0</v>
      </c>
      <c r="E7" s="99">
        <v>619934.0</v>
      </c>
      <c r="F7" s="99">
        <v>64132.0</v>
      </c>
      <c r="G7" s="43"/>
      <c r="H7" s="43"/>
      <c r="I7" s="43"/>
      <c r="J7" s="43"/>
      <c r="K7" s="43"/>
      <c r="L7" s="43"/>
      <c r="M7" s="43"/>
      <c r="N7" s="43"/>
      <c r="O7" s="43"/>
      <c r="P7" s="43"/>
      <c r="Q7" s="43"/>
      <c r="R7" s="43"/>
      <c r="S7" s="43"/>
      <c r="T7" s="43"/>
      <c r="U7" s="43"/>
      <c r="V7" s="43"/>
      <c r="W7" s="43"/>
      <c r="X7" s="43"/>
      <c r="Y7" s="43"/>
      <c r="Z7" s="43"/>
    </row>
    <row r="8">
      <c r="A8" s="80">
        <v>6.0</v>
      </c>
      <c r="B8" s="96" t="s">
        <v>113</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114</v>
      </c>
      <c r="C9" s="98">
        <f t="shared" si="1"/>
        <v>6551238</v>
      </c>
      <c r="D9" s="99">
        <v>4699385.0</v>
      </c>
      <c r="E9" s="99">
        <v>1668431.0</v>
      </c>
      <c r="F9" s="99">
        <v>183422.0</v>
      </c>
      <c r="G9" s="43"/>
      <c r="H9" s="43"/>
      <c r="I9" s="43"/>
      <c r="J9" s="43"/>
      <c r="K9" s="43"/>
      <c r="L9" s="43"/>
      <c r="M9" s="43"/>
      <c r="N9" s="43"/>
      <c r="O9" s="43"/>
      <c r="P9" s="43"/>
      <c r="Q9" s="43"/>
      <c r="R9" s="43"/>
      <c r="S9" s="43"/>
      <c r="T9" s="43"/>
      <c r="U9" s="43"/>
      <c r="V9" s="43"/>
      <c r="W9" s="43"/>
      <c r="X9" s="43"/>
      <c r="Y9" s="43"/>
      <c r="Z9" s="43"/>
    </row>
    <row r="10">
      <c r="A10" s="80">
        <v>8.0</v>
      </c>
      <c r="B10" s="96" t="s">
        <v>115</v>
      </c>
      <c r="C10" s="98">
        <f t="shared" si="1"/>
        <v>549745</v>
      </c>
      <c r="D10" s="99">
        <v>390431.0</v>
      </c>
      <c r="E10" s="99">
        <v>143594.0</v>
      </c>
      <c r="F10" s="99">
        <v>15720.0</v>
      </c>
      <c r="G10" s="43"/>
      <c r="H10" s="43"/>
      <c r="I10" s="43"/>
      <c r="J10" s="43"/>
      <c r="K10" s="43"/>
      <c r="L10" s="43"/>
      <c r="M10" s="43"/>
      <c r="N10" s="43"/>
      <c r="O10" s="43"/>
      <c r="P10" s="43"/>
      <c r="Q10" s="43"/>
      <c r="R10" s="43"/>
      <c r="S10" s="43"/>
      <c r="T10" s="43"/>
      <c r="U10" s="43"/>
      <c r="V10" s="43"/>
      <c r="W10" s="43"/>
      <c r="X10" s="43"/>
      <c r="Y10" s="43"/>
      <c r="Z10" s="43"/>
    </row>
    <row r="11">
      <c r="A11" s="45">
        <v>9.0</v>
      </c>
      <c r="B11" s="46" t="s">
        <v>116</v>
      </c>
      <c r="C11" s="98">
        <f t="shared" si="1"/>
        <v>599614</v>
      </c>
      <c r="D11" s="99">
        <v>425661.0</v>
      </c>
      <c r="E11" s="99">
        <v>156798.0</v>
      </c>
      <c r="F11" s="99">
        <v>17155.0</v>
      </c>
      <c r="G11" s="43"/>
      <c r="H11" s="43"/>
      <c r="I11" s="43"/>
      <c r="J11" s="43"/>
      <c r="K11" s="43"/>
      <c r="L11" s="43"/>
      <c r="M11" s="43"/>
      <c r="N11" s="43"/>
      <c r="O11" s="43"/>
      <c r="P11" s="43"/>
      <c r="Q11" s="43"/>
      <c r="R11" s="43"/>
      <c r="S11" s="43"/>
      <c r="T11" s="43"/>
      <c r="U11" s="43"/>
      <c r="V11" s="43"/>
      <c r="W11" s="43"/>
      <c r="X11" s="43"/>
      <c r="Y11" s="43"/>
      <c r="Z11" s="43"/>
    </row>
    <row r="12">
      <c r="A12" s="45">
        <v>10.0</v>
      </c>
      <c r="B12" s="46" t="s">
        <v>117</v>
      </c>
      <c r="C12" s="98">
        <f t="shared" si="1"/>
        <v>622190</v>
      </c>
      <c r="D12" s="99">
        <v>371469.0</v>
      </c>
      <c r="E12" s="99">
        <v>235587.0</v>
      </c>
      <c r="F12" s="99">
        <v>15134.0</v>
      </c>
      <c r="G12" s="43"/>
      <c r="H12" s="43"/>
      <c r="I12" s="43"/>
      <c r="J12" s="43"/>
      <c r="K12" s="43"/>
      <c r="L12" s="43"/>
      <c r="M12" s="43"/>
      <c r="N12" s="43"/>
      <c r="O12" s="43"/>
      <c r="P12" s="43"/>
      <c r="Q12" s="43"/>
      <c r="R12" s="43"/>
      <c r="S12" s="43"/>
      <c r="T12" s="43"/>
      <c r="U12" s="43"/>
      <c r="V12" s="43"/>
      <c r="W12" s="43"/>
      <c r="X12" s="43"/>
      <c r="Y12" s="43"/>
      <c r="Z12" s="43"/>
    </row>
    <row r="13">
      <c r="A13" s="45">
        <v>11.0</v>
      </c>
      <c r="B13" s="46" t="s">
        <v>118</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119</v>
      </c>
      <c r="B14" s="46" t="s">
        <v>120</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121</v>
      </c>
      <c r="C15" s="98">
        <f t="shared" si="1"/>
        <v>79341</v>
      </c>
      <c r="D15" s="99">
        <v>55657.0</v>
      </c>
      <c r="E15" s="99">
        <v>23684.0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122</v>
      </c>
      <c r="C16" s="98">
        <f t="shared" si="1"/>
        <v>76430</v>
      </c>
      <c r="D16" s="99">
        <v>17133.0</v>
      </c>
      <c r="E16" s="99">
        <v>59297.0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123</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124</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125</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126</v>
      </c>
      <c r="C20" s="98">
        <f t="shared" si="1"/>
        <v>2331394</v>
      </c>
      <c r="D20" s="99">
        <v>1668370.0</v>
      </c>
      <c r="E20" s="99">
        <v>657368.0</v>
      </c>
      <c r="F20" s="99">
        <v>5656.0</v>
      </c>
      <c r="G20" s="43"/>
      <c r="H20" s="43"/>
      <c r="I20" s="43"/>
      <c r="J20" s="43"/>
      <c r="K20" s="43"/>
      <c r="L20" s="43"/>
      <c r="M20" s="43"/>
      <c r="N20" s="43"/>
      <c r="O20" s="43"/>
      <c r="P20" s="43"/>
      <c r="Q20" s="43"/>
      <c r="R20" s="43"/>
      <c r="S20" s="43"/>
      <c r="T20" s="43"/>
      <c r="U20" s="43"/>
      <c r="V20" s="43"/>
      <c r="W20" s="43"/>
      <c r="X20" s="43"/>
      <c r="Y20" s="43"/>
      <c r="Z20" s="43"/>
    </row>
    <row r="21">
      <c r="A21" s="45">
        <v>12.0</v>
      </c>
      <c r="B21" s="46" t="s">
        <v>127</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128</v>
      </c>
      <c r="C22" s="98">
        <f t="shared" si="1"/>
        <v>156058</v>
      </c>
      <c r="D22" s="99">
        <v>85944.0</v>
      </c>
      <c r="E22" s="99">
        <v>69438.0</v>
      </c>
      <c r="F22" s="99">
        <v>676.0</v>
      </c>
      <c r="G22" s="43"/>
      <c r="H22" s="43"/>
      <c r="I22" s="43"/>
      <c r="J22" s="43"/>
      <c r="K22" s="43"/>
      <c r="L22" s="43"/>
      <c r="M22" s="43"/>
      <c r="N22" s="43"/>
      <c r="O22" s="43"/>
      <c r="P22" s="43"/>
      <c r="Q22" s="43"/>
      <c r="R22" s="43"/>
      <c r="S22" s="43"/>
      <c r="T22" s="43"/>
      <c r="U22" s="43"/>
      <c r="V22" s="43"/>
      <c r="W22" s="43"/>
      <c r="X22" s="43"/>
      <c r="Y22" s="43"/>
      <c r="Z22" s="43"/>
    </row>
    <row r="23">
      <c r="A23" s="45">
        <v>14.0</v>
      </c>
      <c r="B23" s="46" t="s">
        <v>129</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73</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130</v>
      </c>
      <c r="C25" s="98">
        <f t="shared" si="1"/>
        <v>375887</v>
      </c>
      <c r="D25" s="99">
        <v>292828.0</v>
      </c>
      <c r="E25" s="99">
        <v>70375.0</v>
      </c>
      <c r="F25" s="99">
        <v>12684.0</v>
      </c>
      <c r="G25" s="43"/>
      <c r="H25" s="43"/>
      <c r="I25" s="43"/>
      <c r="J25" s="43"/>
      <c r="K25" s="43"/>
      <c r="L25" s="43"/>
      <c r="M25" s="43"/>
      <c r="N25" s="43"/>
      <c r="O25" s="43"/>
      <c r="P25" s="43"/>
      <c r="Q25" s="43"/>
      <c r="R25" s="43"/>
      <c r="S25" s="43"/>
      <c r="T25" s="43"/>
      <c r="U25" s="43"/>
      <c r="V25" s="43"/>
      <c r="W25" s="43"/>
      <c r="X25" s="43"/>
      <c r="Y25" s="43"/>
      <c r="Z25" s="43"/>
    </row>
    <row r="26">
      <c r="A26" s="45">
        <v>17.0</v>
      </c>
      <c r="B26" s="46" t="s">
        <v>131</v>
      </c>
      <c r="C26" s="98">
        <f t="shared" si="1"/>
        <v>568515</v>
      </c>
      <c r="D26" s="99">
        <v>427164.0</v>
      </c>
      <c r="E26" s="99">
        <v>134346.0</v>
      </c>
      <c r="F26" s="99">
        <v>7005.0</v>
      </c>
      <c r="G26" s="43"/>
      <c r="H26" s="43"/>
      <c r="I26" s="43"/>
      <c r="J26" s="43"/>
      <c r="K26" s="43"/>
      <c r="L26" s="43"/>
      <c r="M26" s="43"/>
      <c r="N26" s="43"/>
      <c r="O26" s="43"/>
      <c r="P26" s="43"/>
      <c r="Q26" s="43"/>
      <c r="R26" s="43"/>
      <c r="S26" s="43"/>
      <c r="T26" s="43"/>
      <c r="U26" s="43"/>
      <c r="V26" s="43"/>
      <c r="W26" s="43"/>
      <c r="X26" s="43"/>
      <c r="Y26" s="43"/>
      <c r="Z26" s="43"/>
    </row>
    <row r="27">
      <c r="A27" s="80">
        <v>18.0</v>
      </c>
      <c r="B27" s="96" t="s">
        <v>132</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133</v>
      </c>
      <c r="C28" s="98">
        <f t="shared" si="1"/>
        <v>683171</v>
      </c>
      <c r="D28" s="99">
        <v>676936.0</v>
      </c>
      <c r="E28" s="99">
        <v>6235.0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134</v>
      </c>
      <c r="C29" s="98">
        <f t="shared" si="1"/>
        <v>751156</v>
      </c>
      <c r="D29" s="99">
        <v>751156.0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135</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136</v>
      </c>
      <c r="C31" s="98">
        <f t="shared" si="1"/>
        <v>92262</v>
      </c>
      <c r="D31" s="99">
        <v>65659.0</v>
      </c>
      <c r="E31" s="99">
        <v>24054.0</v>
      </c>
      <c r="F31" s="99">
        <v>2549.0</v>
      </c>
      <c r="G31" s="43"/>
      <c r="H31" s="43"/>
      <c r="I31" s="43"/>
      <c r="J31" s="43"/>
      <c r="K31" s="43"/>
      <c r="L31" s="43"/>
      <c r="M31" s="43"/>
      <c r="N31" s="43"/>
      <c r="O31" s="43"/>
      <c r="P31" s="43"/>
      <c r="Q31" s="43"/>
      <c r="R31" s="43"/>
      <c r="S31" s="43"/>
      <c r="T31" s="43"/>
      <c r="U31" s="43"/>
      <c r="V31" s="43"/>
      <c r="W31" s="43"/>
      <c r="X31" s="43"/>
      <c r="Y31" s="43"/>
      <c r="Z31" s="43"/>
    </row>
    <row r="32">
      <c r="A32" s="45">
        <v>23.0</v>
      </c>
      <c r="B32" s="46" t="s">
        <v>137</v>
      </c>
      <c r="C32" s="98">
        <f t="shared" si="1"/>
        <v>86959</v>
      </c>
      <c r="D32" s="99">
        <v>76108.0</v>
      </c>
      <c r="E32" s="99">
        <v>9819.0</v>
      </c>
      <c r="F32" s="99">
        <v>1032.0</v>
      </c>
      <c r="G32" s="43"/>
      <c r="H32" s="43"/>
      <c r="I32" s="43"/>
      <c r="J32" s="43"/>
      <c r="K32" s="43"/>
      <c r="L32" s="43"/>
      <c r="M32" s="43"/>
      <c r="N32" s="43"/>
      <c r="O32" s="43"/>
      <c r="P32" s="43"/>
      <c r="Q32" s="43"/>
      <c r="R32" s="43"/>
      <c r="S32" s="43"/>
      <c r="T32" s="43"/>
      <c r="U32" s="43"/>
      <c r="V32" s="43"/>
      <c r="W32" s="43"/>
      <c r="X32" s="43"/>
      <c r="Y32" s="43"/>
      <c r="Z32" s="43"/>
    </row>
    <row r="33">
      <c r="A33" s="45">
        <v>24.0</v>
      </c>
      <c r="B33" s="46" t="s">
        <v>138</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119</v>
      </c>
      <c r="B34" s="46" t="s">
        <v>251</v>
      </c>
      <c r="C34" s="98">
        <f t="shared" si="1"/>
        <v>763926</v>
      </c>
      <c r="D34" s="99">
        <v>763926.0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246</v>
      </c>
      <c r="C35" s="98">
        <f t="shared" si="1"/>
        <v>303465</v>
      </c>
      <c r="D35" s="99">
        <v>303465.0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139</v>
      </c>
      <c r="C36" s="98">
        <f t="shared" si="1"/>
        <v>295224</v>
      </c>
      <c r="D36" s="99">
        <v>131184.0</v>
      </c>
      <c r="E36" s="99">
        <v>164040.0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140</v>
      </c>
      <c r="C37" s="98">
        <f t="shared" si="1"/>
        <v>97432</v>
      </c>
      <c r="D37" s="99">
        <v>9930.0</v>
      </c>
      <c r="E37" s="99">
        <v>87502.0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143</v>
      </c>
      <c r="C38" s="98">
        <f t="shared" si="1"/>
        <v>46283</v>
      </c>
      <c r="D38" s="99">
        <v>39976.0</v>
      </c>
      <c r="E38" s="99">
        <v>4708.0</v>
      </c>
      <c r="F38" s="99">
        <v>1599.0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144</v>
      </c>
      <c r="C40" s="103">
        <f t="shared" ref="C40:F40" si="2">sum(C3:C39)</f>
        <v>18867871</v>
      </c>
      <c r="D40" s="103">
        <f t="shared" si="2"/>
        <v>14405897</v>
      </c>
      <c r="E40" s="103">
        <f t="shared" si="2"/>
        <v>4135210</v>
      </c>
      <c r="F40" s="103">
        <f t="shared" si="2"/>
        <v>326764</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THE HOUSING PARTNERSHIP / MASS HOUSING PARTNERSHIP</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145</v>
      </c>
      <c r="B2" s="45">
        <v>1.0</v>
      </c>
      <c r="C2" s="46" t="s">
        <v>146</v>
      </c>
      <c r="D2" s="110"/>
      <c r="E2" s="111">
        <v>2865663.0</v>
      </c>
      <c r="F2" s="43"/>
      <c r="G2" s="43"/>
      <c r="H2" s="43"/>
      <c r="I2" s="43"/>
      <c r="J2" s="43"/>
      <c r="K2" s="43"/>
      <c r="L2" s="43"/>
      <c r="M2" s="43"/>
      <c r="N2" s="43"/>
      <c r="O2" s="43"/>
      <c r="P2" s="43"/>
      <c r="Q2" s="43"/>
      <c r="R2" s="43"/>
      <c r="S2" s="43"/>
      <c r="T2" s="43"/>
      <c r="U2" s="43"/>
      <c r="V2" s="43"/>
      <c r="W2" s="43"/>
      <c r="X2" s="43"/>
      <c r="Y2" s="43"/>
      <c r="Z2" s="43"/>
    </row>
    <row r="3">
      <c r="A3" s="49"/>
      <c r="B3" s="45">
        <v>2.0</v>
      </c>
      <c r="C3" s="46" t="s">
        <v>147</v>
      </c>
      <c r="D3" s="112"/>
      <c r="E3" s="111">
        <v>1.1566729E7</v>
      </c>
      <c r="F3" s="43"/>
      <c r="G3" s="43"/>
      <c r="H3" s="43"/>
      <c r="I3" s="43"/>
      <c r="J3" s="43"/>
      <c r="K3" s="43"/>
      <c r="L3" s="43"/>
      <c r="M3" s="43"/>
      <c r="N3" s="43"/>
      <c r="O3" s="43"/>
      <c r="P3" s="43"/>
      <c r="Q3" s="43"/>
      <c r="R3" s="43"/>
      <c r="S3" s="43"/>
      <c r="T3" s="43"/>
      <c r="U3" s="43"/>
      <c r="V3" s="43"/>
      <c r="W3" s="43"/>
      <c r="X3" s="43"/>
      <c r="Y3" s="43"/>
      <c r="Z3" s="43"/>
    </row>
    <row r="4">
      <c r="A4" s="49"/>
      <c r="B4" s="45">
        <v>3.0</v>
      </c>
      <c r="C4" s="46" t="s">
        <v>148</v>
      </c>
      <c r="D4" s="110"/>
      <c r="E4" s="111">
        <v>957497.0</v>
      </c>
      <c r="F4" s="43"/>
      <c r="G4" s="43"/>
      <c r="H4" s="43"/>
      <c r="I4" s="43"/>
      <c r="J4" s="43"/>
      <c r="K4" s="43"/>
      <c r="L4" s="43"/>
      <c r="M4" s="43"/>
      <c r="N4" s="43"/>
      <c r="O4" s="43"/>
      <c r="P4" s="43"/>
      <c r="Q4" s="43"/>
      <c r="R4" s="43"/>
      <c r="S4" s="43"/>
      <c r="T4" s="43"/>
      <c r="U4" s="43"/>
      <c r="V4" s="43"/>
      <c r="W4" s="43"/>
      <c r="X4" s="43"/>
      <c r="Y4" s="43"/>
      <c r="Z4" s="43"/>
    </row>
    <row r="5">
      <c r="A5" s="49"/>
      <c r="B5" s="45">
        <v>4.0</v>
      </c>
      <c r="C5" s="46" t="s">
        <v>149</v>
      </c>
      <c r="D5" s="112"/>
      <c r="E5" s="111">
        <v>753689.0</v>
      </c>
      <c r="F5" s="43"/>
      <c r="G5" s="43"/>
      <c r="H5" s="43"/>
      <c r="I5" s="43"/>
      <c r="J5" s="43"/>
      <c r="K5" s="43"/>
      <c r="L5" s="43"/>
      <c r="M5" s="43"/>
      <c r="N5" s="43"/>
      <c r="O5" s="43"/>
      <c r="P5" s="43"/>
      <c r="Q5" s="43"/>
      <c r="R5" s="43"/>
      <c r="S5" s="43"/>
      <c r="T5" s="43"/>
      <c r="U5" s="43"/>
      <c r="V5" s="43"/>
      <c r="W5" s="43"/>
      <c r="X5" s="43"/>
      <c r="Y5" s="43"/>
      <c r="Z5" s="43"/>
    </row>
    <row r="6">
      <c r="A6" s="49"/>
      <c r="B6" s="45">
        <v>5.0</v>
      </c>
      <c r="C6" s="51" t="s">
        <v>150</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151</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152</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153</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154</v>
      </c>
      <c r="D10" s="110"/>
      <c r="E10" s="111">
        <v>314976.0</v>
      </c>
      <c r="F10" s="43"/>
      <c r="G10" s="43"/>
      <c r="H10" s="43"/>
      <c r="I10" s="43"/>
      <c r="J10" s="43"/>
      <c r="K10" s="43"/>
      <c r="L10" s="43"/>
      <c r="M10" s="43"/>
      <c r="N10" s="43"/>
      <c r="O10" s="43"/>
      <c r="P10" s="43"/>
      <c r="Q10" s="43"/>
      <c r="R10" s="43"/>
      <c r="S10" s="43"/>
      <c r="T10" s="43"/>
      <c r="U10" s="43"/>
      <c r="V10" s="43"/>
      <c r="W10" s="43"/>
      <c r="X10" s="43"/>
      <c r="Y10" s="43"/>
      <c r="Z10" s="43"/>
    </row>
    <row r="11">
      <c r="A11" s="49"/>
      <c r="B11" s="45" t="s">
        <v>155</v>
      </c>
      <c r="C11" s="46" t="s">
        <v>156</v>
      </c>
      <c r="D11" s="111">
        <v>478290.0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157</v>
      </c>
      <c r="C12" s="46" t="s">
        <v>158</v>
      </c>
      <c r="D12" s="111">
        <v>478290.0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159</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160</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161</v>
      </c>
      <c r="D15" s="112"/>
      <c r="E15" s="111">
        <v>2.4549534E7</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162</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163</v>
      </c>
      <c r="D17" s="112"/>
      <c r="E17" s="111">
        <v>2461345.0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164</v>
      </c>
      <c r="D18" s="113"/>
      <c r="E18" s="114">
        <f>sum(E2:E17)</f>
        <v>43469433</v>
      </c>
      <c r="F18" s="43"/>
      <c r="G18" s="43"/>
      <c r="H18" s="43"/>
      <c r="I18" s="43"/>
      <c r="J18" s="43"/>
      <c r="K18" s="43"/>
      <c r="L18" s="43"/>
      <c r="M18" s="43"/>
      <c r="N18" s="43"/>
      <c r="O18" s="43"/>
      <c r="P18" s="43"/>
      <c r="Q18" s="43"/>
      <c r="R18" s="43"/>
      <c r="S18" s="43"/>
      <c r="T18" s="43"/>
      <c r="U18" s="43"/>
      <c r="V18" s="43"/>
      <c r="W18" s="43"/>
      <c r="X18" s="43"/>
      <c r="Y18" s="43"/>
      <c r="Z18" s="43"/>
    </row>
    <row r="19">
      <c r="A19" s="44" t="s">
        <v>165</v>
      </c>
      <c r="B19" s="115">
        <v>17.0</v>
      </c>
      <c r="C19" s="116" t="s">
        <v>166</v>
      </c>
      <c r="D19" s="117"/>
      <c r="E19" s="111">
        <v>2985734.0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167</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168</v>
      </c>
      <c r="D21" s="117"/>
      <c r="E21" s="111">
        <v>148670.0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169</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170</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171</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172</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173</v>
      </c>
      <c r="D26" s="117"/>
      <c r="E26" s="118">
        <v>2.1704546E7</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174</v>
      </c>
      <c r="D27" s="117"/>
      <c r="E27" s="118">
        <v>1990768.0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175</v>
      </c>
      <c r="D28" s="125"/>
      <c r="E28" s="126">
        <f>sum(E19:E27)</f>
        <v>26829718</v>
      </c>
      <c r="F28" s="43"/>
      <c r="G28" s="43"/>
      <c r="H28" s="43"/>
      <c r="I28" s="43"/>
      <c r="J28" s="43"/>
      <c r="K28" s="43"/>
      <c r="L28" s="43"/>
      <c r="M28" s="43"/>
      <c r="N28" s="43"/>
      <c r="O28" s="43"/>
      <c r="P28" s="43"/>
      <c r="Q28" s="43"/>
      <c r="R28" s="43"/>
      <c r="S28" s="43"/>
      <c r="T28" s="43"/>
      <c r="U28" s="43"/>
      <c r="V28" s="43"/>
      <c r="W28" s="43"/>
      <c r="X28" s="43"/>
      <c r="Y28" s="43"/>
      <c r="Z28" s="43"/>
    </row>
    <row r="29">
      <c r="A29" s="65" t="s">
        <v>176</v>
      </c>
      <c r="B29" s="127"/>
      <c r="C29" s="128" t="s">
        <v>177</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178</v>
      </c>
      <c r="D30" s="117"/>
      <c r="E30" s="111">
        <v>1.4181571E7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179</v>
      </c>
      <c r="D31" s="117"/>
      <c r="E31" s="111">
        <v>2458144.0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180</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181</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182</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183</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184</v>
      </c>
      <c r="D36" s="131"/>
      <c r="E36" s="126">
        <f>sum(E30:E35)</f>
        <v>16639715</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185</v>
      </c>
      <c r="D37" s="135"/>
      <c r="E37" s="136">
        <f>E36+E28</f>
        <v>43469433</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THE HOUSING PARTNERSHIP / MASS HOUSING PARTNERSHIP</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186</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187</v>
      </c>
      <c r="C3" s="144" t="s">
        <v>188</v>
      </c>
      <c r="D3" s="145">
        <f>'Expenses 2024'!C40</f>
        <v>18867871</v>
      </c>
      <c r="E3" s="146"/>
      <c r="F3" s="43"/>
      <c r="G3" s="43"/>
      <c r="H3" s="43"/>
      <c r="I3" s="43"/>
      <c r="J3" s="43"/>
      <c r="K3" s="43"/>
      <c r="L3" s="43"/>
      <c r="M3" s="43"/>
      <c r="N3" s="43"/>
      <c r="O3" s="43"/>
      <c r="P3" s="43"/>
      <c r="Q3" s="43"/>
      <c r="R3" s="43"/>
      <c r="S3" s="43"/>
      <c r="T3" s="43"/>
      <c r="U3" s="43"/>
      <c r="V3" s="43"/>
      <c r="W3" s="43"/>
      <c r="X3" s="43"/>
      <c r="Y3" s="43"/>
    </row>
    <row r="4">
      <c r="A4" s="138"/>
      <c r="B4" s="49"/>
      <c r="C4" s="144" t="s">
        <v>189</v>
      </c>
      <c r="D4" s="145">
        <f>'Expenses 2024'!C31</f>
        <v>92262</v>
      </c>
      <c r="E4" s="146"/>
      <c r="F4" s="43"/>
      <c r="G4" s="43"/>
      <c r="H4" s="43"/>
      <c r="I4" s="43"/>
      <c r="J4" s="43"/>
      <c r="K4" s="43"/>
      <c r="L4" s="43"/>
      <c r="M4" s="43"/>
      <c r="N4" s="43"/>
      <c r="O4" s="43"/>
      <c r="P4" s="43"/>
      <c r="Q4" s="43"/>
      <c r="R4" s="43"/>
      <c r="S4" s="43"/>
      <c r="T4" s="43"/>
      <c r="U4" s="43"/>
      <c r="V4" s="43"/>
      <c r="W4" s="43"/>
      <c r="X4" s="43"/>
      <c r="Y4" s="43"/>
    </row>
    <row r="5">
      <c r="A5" s="138"/>
      <c r="B5" s="49"/>
      <c r="C5" s="144" t="s">
        <v>190</v>
      </c>
      <c r="D5" s="145">
        <f>D3-D4</f>
        <v>18775609</v>
      </c>
      <c r="E5" s="146"/>
      <c r="F5" s="43"/>
      <c r="G5" s="43"/>
      <c r="H5" s="43"/>
      <c r="I5" s="43"/>
      <c r="J5" s="43"/>
      <c r="K5" s="43"/>
      <c r="L5" s="43"/>
      <c r="M5" s="43"/>
      <c r="N5" s="43"/>
      <c r="O5" s="43"/>
      <c r="P5" s="43"/>
      <c r="Q5" s="43"/>
      <c r="R5" s="43"/>
      <c r="S5" s="43"/>
      <c r="T5" s="43"/>
      <c r="U5" s="43"/>
      <c r="V5" s="43"/>
      <c r="W5" s="43"/>
      <c r="X5" s="43"/>
      <c r="Y5" s="43"/>
    </row>
    <row r="6">
      <c r="A6" s="138"/>
      <c r="B6" s="49"/>
      <c r="C6" s="144" t="s">
        <v>191</v>
      </c>
      <c r="D6" s="145">
        <f>D5/12</f>
        <v>1564634.083</v>
      </c>
      <c r="E6" s="146"/>
      <c r="F6" s="43"/>
      <c r="G6" s="43"/>
      <c r="H6" s="43"/>
      <c r="I6" s="43"/>
      <c r="J6" s="43"/>
      <c r="K6" s="43"/>
      <c r="L6" s="43"/>
      <c r="M6" s="43"/>
      <c r="N6" s="43"/>
      <c r="O6" s="43"/>
      <c r="P6" s="43"/>
      <c r="Q6" s="43"/>
      <c r="R6" s="43"/>
      <c r="S6" s="43"/>
      <c r="T6" s="43"/>
      <c r="U6" s="43"/>
      <c r="V6" s="43"/>
      <c r="W6" s="43"/>
      <c r="X6" s="43"/>
      <c r="Y6" s="43"/>
    </row>
    <row r="7">
      <c r="A7" s="138"/>
      <c r="B7" s="49"/>
      <c r="C7" s="144" t="s">
        <v>192</v>
      </c>
      <c r="D7" s="75">
        <f>'Balance Sheet 2024'!E2+'Balance Sheet 2024'!E3</f>
        <v>14432392</v>
      </c>
      <c r="E7" s="146"/>
      <c r="F7" s="43"/>
      <c r="G7" s="43"/>
      <c r="H7" s="43"/>
      <c r="I7" s="43"/>
      <c r="J7" s="43"/>
      <c r="K7" s="43"/>
      <c r="L7" s="43"/>
      <c r="M7" s="43"/>
      <c r="N7" s="43"/>
      <c r="O7" s="43"/>
      <c r="P7" s="43"/>
      <c r="Q7" s="43"/>
      <c r="R7" s="43"/>
      <c r="S7" s="43"/>
      <c r="T7" s="43"/>
      <c r="U7" s="43"/>
      <c r="V7" s="43"/>
      <c r="W7" s="43"/>
      <c r="X7" s="43"/>
      <c r="Y7" s="43"/>
    </row>
    <row r="8">
      <c r="A8" s="138"/>
      <c r="B8" s="49"/>
      <c r="C8" s="147" t="s">
        <v>186</v>
      </c>
      <c r="D8" s="148">
        <f>D7/D6</f>
        <v>9.224132437</v>
      </c>
      <c r="E8" s="149" t="s">
        <v>193</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194</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195</v>
      </c>
      <c r="C11" s="144" t="s">
        <v>196</v>
      </c>
      <c r="D11" s="75">
        <f>'Balance Sheet 2024'!E30</f>
        <v>14181571</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197</v>
      </c>
      <c r="D12" s="75">
        <f>'Expenses 2024'!C40</f>
        <v>18867871</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198</v>
      </c>
      <c r="D13" s="145">
        <f>D12/12</f>
        <v>1572322.583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194</v>
      </c>
      <c r="D14" s="148">
        <f>D11/D13</f>
        <v>9.019504744</v>
      </c>
      <c r="E14" s="149" t="s">
        <v>193</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199</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200</v>
      </c>
      <c r="C17" s="144" t="s">
        <v>201</v>
      </c>
      <c r="D17" s="75">
        <f>sum('Balance Sheet 2024'!E13:E15)</f>
        <v>24549534</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197</v>
      </c>
      <c r="D18" s="75">
        <f>'Expenses 2024'!C40</f>
        <v>18867871</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198</v>
      </c>
      <c r="D19" s="145">
        <f>D18/12</f>
        <v>1572322.583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202</v>
      </c>
      <c r="D20" s="148">
        <f>D17/D19</f>
        <v>15.61354792</v>
      </c>
      <c r="E20" s="149" t="s">
        <v>193</v>
      </c>
      <c r="F20" s="43"/>
      <c r="G20" s="43"/>
      <c r="H20" s="43"/>
      <c r="I20" s="43"/>
      <c r="J20" s="43"/>
      <c r="K20" s="43"/>
      <c r="L20" s="43"/>
      <c r="M20" s="43"/>
      <c r="N20" s="43"/>
      <c r="O20" s="43"/>
      <c r="P20" s="43"/>
      <c r="Q20" s="43"/>
      <c r="R20" s="43"/>
      <c r="S20" s="43"/>
      <c r="T20" s="43"/>
      <c r="U20" s="43"/>
      <c r="V20" s="43"/>
      <c r="W20" s="43"/>
      <c r="X20" s="43"/>
      <c r="Y20" s="43"/>
    </row>
    <row r="21">
      <c r="A21" s="138"/>
      <c r="B21" s="49"/>
      <c r="C21" s="153" t="s">
        <v>203</v>
      </c>
      <c r="D21" s="154">
        <f>D20+D8</f>
        <v>24.83768036</v>
      </c>
      <c r="E21" s="155" t="s">
        <v>193</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204</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205</v>
      </c>
      <c r="C24" s="159"/>
      <c r="D24" s="160">
        <f>max('Revenues 2024'!E2:E7,'Revenues 2024'!F10:F15)</f>
        <v>5711110</v>
      </c>
      <c r="E24" s="161" t="s">
        <v>206</v>
      </c>
      <c r="F24" s="43"/>
      <c r="G24" s="43"/>
      <c r="H24" s="43"/>
      <c r="I24" s="43"/>
      <c r="J24" s="43"/>
      <c r="K24" s="43"/>
      <c r="L24" s="43"/>
      <c r="M24" s="43"/>
      <c r="N24" s="43"/>
      <c r="O24" s="43"/>
      <c r="P24" s="43"/>
      <c r="Q24" s="43"/>
      <c r="R24" s="43"/>
      <c r="S24" s="43"/>
      <c r="T24" s="43"/>
      <c r="U24" s="43"/>
      <c r="V24" s="43"/>
      <c r="W24" s="43"/>
      <c r="X24" s="43"/>
      <c r="Y24" s="43"/>
    </row>
    <row r="25">
      <c r="A25" s="138"/>
      <c r="B25" s="49"/>
      <c r="C25" s="144" t="s">
        <v>207</v>
      </c>
      <c r="D25" s="145">
        <f>'Revenues 2024'!F44</f>
        <v>15693551</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204</v>
      </c>
      <c r="D26" s="162">
        <f>D24/D25</f>
        <v>0.3639144512</v>
      </c>
      <c r="E26" s="149" t="s">
        <v>208</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209</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210</v>
      </c>
      <c r="C29" s="144" t="s">
        <v>211</v>
      </c>
      <c r="D29" s="75">
        <f>SUM('Expenses 2024'!C7:C9)</f>
        <v>8688942</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212</v>
      </c>
      <c r="D30" s="75">
        <f>SUM('Expenses 2024'!C10:C12)</f>
        <v>1771549</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213</v>
      </c>
      <c r="D31" s="75">
        <f>sum(D29:D30)</f>
        <v>10460491</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188</v>
      </c>
      <c r="D32" s="75">
        <f>'Expenses 2024'!C40</f>
        <v>18867871</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214</v>
      </c>
      <c r="D33" s="162">
        <f>D31/D32</f>
        <v>0.5544075959</v>
      </c>
      <c r="E33" s="149" t="s">
        <v>215</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216</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217</v>
      </c>
      <c r="C36" s="144" t="s">
        <v>218</v>
      </c>
      <c r="D36" s="75">
        <f>SUM('Expenses 2024'!C10:C11)</f>
        <v>1149359</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211</v>
      </c>
      <c r="D37" s="75">
        <f>SUM('Expenses 2024'!C7:C9)</f>
        <v>8688942</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216</v>
      </c>
      <c r="D38" s="162">
        <f>D36/D37</f>
        <v>0.1322783602</v>
      </c>
      <c r="E38" s="149" t="s">
        <v>219</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220</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221</v>
      </c>
      <c r="C41" s="147" t="s">
        <v>252</v>
      </c>
      <c r="D41" s="75">
        <f>'Expenses 2024'!D40</f>
        <v>14405897</v>
      </c>
      <c r="E41" s="164">
        <f t="shared" ref="E41:E44" si="1">D41/$D$44</f>
        <v>0.7635147071</v>
      </c>
      <c r="F41" s="43"/>
      <c r="G41" s="43"/>
      <c r="H41" s="43"/>
      <c r="I41" s="43"/>
      <c r="J41" s="43"/>
      <c r="K41" s="43"/>
      <c r="L41" s="43"/>
      <c r="M41" s="43"/>
      <c r="N41" s="43"/>
      <c r="O41" s="43"/>
      <c r="P41" s="43"/>
      <c r="Q41" s="43"/>
      <c r="R41" s="43"/>
      <c r="S41" s="43"/>
      <c r="T41" s="43"/>
      <c r="U41" s="43"/>
      <c r="V41" s="43"/>
      <c r="W41" s="43"/>
      <c r="X41" s="43"/>
      <c r="Y41" s="43"/>
    </row>
    <row r="42">
      <c r="A42" s="138"/>
      <c r="B42" s="49"/>
      <c r="C42" s="147" t="s">
        <v>223</v>
      </c>
      <c r="D42" s="145">
        <f>'Expenses 2024'!E40</f>
        <v>4135210</v>
      </c>
      <c r="E42" s="164">
        <f t="shared" si="1"/>
        <v>0.2191667518</v>
      </c>
      <c r="F42" s="43"/>
      <c r="G42" s="43"/>
      <c r="H42" s="43"/>
      <c r="I42" s="43"/>
      <c r="J42" s="43"/>
      <c r="K42" s="43"/>
      <c r="L42" s="43"/>
      <c r="M42" s="43"/>
      <c r="N42" s="43"/>
      <c r="O42" s="43"/>
      <c r="P42" s="43"/>
      <c r="Q42" s="43"/>
      <c r="R42" s="43"/>
      <c r="S42" s="43"/>
      <c r="T42" s="43"/>
      <c r="U42" s="43"/>
      <c r="V42" s="43"/>
      <c r="W42" s="43"/>
      <c r="X42" s="43"/>
      <c r="Y42" s="43"/>
    </row>
    <row r="43">
      <c r="A43" s="138"/>
      <c r="B43" s="49"/>
      <c r="C43" s="147" t="s">
        <v>224</v>
      </c>
      <c r="D43" s="145">
        <f>'Expenses 2024'!F40</f>
        <v>326764</v>
      </c>
      <c r="E43" s="164">
        <f t="shared" si="1"/>
        <v>0.01731854113</v>
      </c>
      <c r="F43" s="43"/>
      <c r="G43" s="43"/>
      <c r="H43" s="43"/>
      <c r="I43" s="43"/>
      <c r="J43" s="43"/>
      <c r="K43" s="43"/>
      <c r="L43" s="43"/>
      <c r="M43" s="43"/>
      <c r="N43" s="43"/>
      <c r="O43" s="43"/>
      <c r="P43" s="43"/>
      <c r="Q43" s="43"/>
      <c r="R43" s="43"/>
      <c r="S43" s="43"/>
      <c r="T43" s="43"/>
      <c r="U43" s="43"/>
      <c r="V43" s="43"/>
      <c r="W43" s="43"/>
      <c r="X43" s="43"/>
      <c r="Y43" s="43"/>
    </row>
    <row r="44">
      <c r="A44" s="138"/>
      <c r="B44" s="49"/>
      <c r="C44" s="144" t="s">
        <v>188</v>
      </c>
      <c r="D44" s="145">
        <f>sum(D41:D43)</f>
        <v>18867871</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225</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226</v>
      </c>
      <c r="C47" s="144" t="s">
        <v>227</v>
      </c>
      <c r="D47" s="145">
        <f>'Revenues 2024'!F9</f>
        <v>8205397</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228</v>
      </c>
      <c r="D48" s="145">
        <f>'Expenses 2024'!F40</f>
        <v>326764</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229</v>
      </c>
      <c r="D49" s="165">
        <f>if(D48=0, "$0",D47/D48)</f>
        <v>25.11108017</v>
      </c>
      <c r="E49" s="149" t="s">
        <v>230</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231</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232</v>
      </c>
      <c r="C52" s="144" t="s">
        <v>233</v>
      </c>
      <c r="D52" s="145">
        <f>sum('Balance Sheet 2024'!E2:E10)</f>
        <v>16458554</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234</v>
      </c>
      <c r="D53" s="145">
        <f>sum('Balance Sheet 2024'!E19:E22)</f>
        <v>3134404</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235</v>
      </c>
      <c r="D54" s="167">
        <f>D52/D53</f>
        <v>5.250935744</v>
      </c>
      <c r="E54" s="149" t="s">
        <v>236</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237</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238</v>
      </c>
      <c r="C57" s="144" t="s">
        <v>239</v>
      </c>
      <c r="D57" s="145">
        <f>sum('Balance Sheet 2024'!E25:E26)</f>
        <v>21704546</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240</v>
      </c>
      <c r="D58" s="145">
        <f>'Balance Sheet 2024'!E18</f>
        <v>43469433</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241</v>
      </c>
      <c r="D59" s="168">
        <f>D57/D58</f>
        <v>0.4993059376</v>
      </c>
      <c r="E59" s="149" t="s">
        <v>242</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THE HOUSING PARTNERSHIP / MASS HOUSING PARTNERSHIP</v>
      </c>
      <c r="B1" s="2" t="s">
        <v>253</v>
      </c>
      <c r="C1" s="138"/>
      <c r="D1" s="138"/>
      <c r="E1" s="138"/>
      <c r="F1" s="139"/>
      <c r="G1" s="139"/>
      <c r="H1" s="139"/>
      <c r="I1" s="43"/>
      <c r="J1" s="43"/>
      <c r="K1" s="43"/>
      <c r="L1" s="43"/>
      <c r="M1" s="43"/>
      <c r="N1" s="43"/>
      <c r="O1" s="43"/>
      <c r="P1" s="43"/>
      <c r="Q1" s="43"/>
      <c r="R1" s="43"/>
      <c r="S1" s="43"/>
      <c r="T1" s="43"/>
      <c r="U1" s="43"/>
      <c r="V1" s="43"/>
      <c r="W1" s="43"/>
      <c r="X1" s="43"/>
      <c r="Y1" s="43"/>
    </row>
    <row r="2">
      <c r="A2" s="140" t="s">
        <v>186</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187</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254</v>
      </c>
      <c r="E4" s="45" t="s">
        <v>255</v>
      </c>
      <c r="F4" s="45" t="s">
        <v>256</v>
      </c>
      <c r="G4" s="59" t="s">
        <v>257</v>
      </c>
      <c r="H4" s="59"/>
      <c r="I4" s="43"/>
      <c r="J4" s="43"/>
      <c r="K4" s="43"/>
      <c r="L4" s="43"/>
      <c r="M4" s="43"/>
      <c r="N4" s="43"/>
      <c r="O4" s="43"/>
      <c r="P4" s="43"/>
      <c r="Q4" s="43"/>
      <c r="R4" s="43"/>
      <c r="S4" s="43"/>
      <c r="T4" s="43"/>
      <c r="U4" s="43"/>
      <c r="V4" s="43"/>
      <c r="W4" s="43"/>
      <c r="X4" s="43"/>
      <c r="Y4" s="43"/>
    </row>
    <row r="5">
      <c r="A5" s="138"/>
      <c r="B5" s="49"/>
      <c r="C5" s="147" t="s">
        <v>186</v>
      </c>
      <c r="D5" s="176">
        <f>'Ratios 2022'!D8</f>
        <v>9.059152634</v>
      </c>
      <c r="E5" s="176">
        <f>'Ratios 2023'!D8</f>
        <v>14.20634066</v>
      </c>
      <c r="F5" s="176">
        <f>'Ratios 2024'!D8</f>
        <v>9.224132437</v>
      </c>
      <c r="G5" s="176">
        <f>average(D5:F5)</f>
        <v>10.82987524</v>
      </c>
      <c r="H5" s="149" t="s">
        <v>193</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194</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195</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254</v>
      </c>
      <c r="E9" s="45" t="s">
        <v>255</v>
      </c>
      <c r="F9" s="45" t="s">
        <v>256</v>
      </c>
      <c r="G9" s="59" t="s">
        <v>257</v>
      </c>
      <c r="H9" s="59"/>
      <c r="I9" s="43"/>
      <c r="J9" s="43"/>
      <c r="K9" s="43"/>
      <c r="L9" s="43"/>
      <c r="M9" s="43"/>
      <c r="N9" s="43"/>
      <c r="O9" s="43"/>
      <c r="P9" s="43"/>
      <c r="Q9" s="43"/>
      <c r="R9" s="43"/>
      <c r="S9" s="43"/>
      <c r="T9" s="43"/>
      <c r="U9" s="43"/>
      <c r="V9" s="43"/>
      <c r="W9" s="43"/>
      <c r="X9" s="43"/>
      <c r="Y9" s="43"/>
    </row>
    <row r="10">
      <c r="A10" s="138"/>
      <c r="B10" s="49"/>
      <c r="C10" s="147" t="s">
        <v>194</v>
      </c>
      <c r="D10" s="148">
        <f>'Ratios 2022'!D14</f>
        <v>6.660495072</v>
      </c>
      <c r="E10" s="148">
        <f>'Ratios 2023'!D14</f>
        <v>9.984602979</v>
      </c>
      <c r="F10" s="148">
        <f>'Ratios 2024'!D14</f>
        <v>9.019504744</v>
      </c>
      <c r="G10" s="176">
        <f>average(D10:F10)</f>
        <v>8.554867599</v>
      </c>
      <c r="H10" s="149" t="s">
        <v>193</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199</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200</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254</v>
      </c>
      <c r="E14" s="45" t="s">
        <v>255</v>
      </c>
      <c r="F14" s="45" t="s">
        <v>256</v>
      </c>
      <c r="G14" s="59" t="s">
        <v>257</v>
      </c>
      <c r="H14" s="59"/>
      <c r="I14" s="43"/>
      <c r="J14" s="43"/>
      <c r="K14" s="43"/>
      <c r="L14" s="43"/>
      <c r="M14" s="43"/>
      <c r="N14" s="43"/>
      <c r="O14" s="43"/>
      <c r="P14" s="43"/>
      <c r="Q14" s="43"/>
      <c r="R14" s="43"/>
      <c r="S14" s="43"/>
      <c r="T14" s="43"/>
      <c r="U14" s="43"/>
      <c r="V14" s="43"/>
      <c r="W14" s="43"/>
      <c r="X14" s="43"/>
      <c r="Y14" s="43"/>
    </row>
    <row r="15">
      <c r="A15" s="138"/>
      <c r="B15" s="49"/>
      <c r="C15" s="147" t="s">
        <v>202</v>
      </c>
      <c r="D15" s="179">
        <f>'Ratios 2022'!D20</f>
        <v>12.08537056</v>
      </c>
      <c r="E15" s="179">
        <f>'Ratios 2023'!D20</f>
        <v>13.11957472</v>
      </c>
      <c r="F15" s="179">
        <f>'Ratios 2024'!D20</f>
        <v>15.61354792</v>
      </c>
      <c r="G15" s="176">
        <f>average(D15:F15)</f>
        <v>13.6061644</v>
      </c>
      <c r="H15" s="149" t="s">
        <v>193</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204</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205</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254</v>
      </c>
      <c r="E19" s="45" t="s">
        <v>255</v>
      </c>
      <c r="F19" s="45" t="s">
        <v>256</v>
      </c>
      <c r="G19" s="59" t="s">
        <v>257</v>
      </c>
      <c r="H19" s="59"/>
      <c r="I19" s="43"/>
      <c r="J19" s="43"/>
      <c r="K19" s="43"/>
      <c r="L19" s="43"/>
      <c r="M19" s="43"/>
      <c r="N19" s="43"/>
      <c r="O19" s="43"/>
      <c r="P19" s="43"/>
      <c r="Q19" s="43"/>
      <c r="R19" s="43"/>
      <c r="S19" s="43"/>
      <c r="T19" s="43"/>
      <c r="U19" s="43"/>
      <c r="V19" s="43"/>
      <c r="W19" s="43"/>
      <c r="X19" s="43"/>
      <c r="Y19" s="43"/>
    </row>
    <row r="20">
      <c r="A20" s="138"/>
      <c r="B20" s="49"/>
      <c r="C20" s="147" t="s">
        <v>204</v>
      </c>
      <c r="D20" s="162">
        <f>'Ratios 2022'!D26</f>
        <v>0.2803149874</v>
      </c>
      <c r="E20" s="162">
        <f>'Ratios 2023'!D26</f>
        <v>0.6837052005</v>
      </c>
      <c r="F20" s="162">
        <f>'Ratios 2024'!D26</f>
        <v>0.3639144512</v>
      </c>
      <c r="G20" s="180">
        <f>average(D20:F20)</f>
        <v>0.4426448797</v>
      </c>
      <c r="H20" s="149" t="s">
        <v>208</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209</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210</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254</v>
      </c>
      <c r="E24" s="45" t="s">
        <v>255</v>
      </c>
      <c r="F24" s="45" t="s">
        <v>256</v>
      </c>
      <c r="G24" s="59" t="s">
        <v>257</v>
      </c>
      <c r="H24" s="59"/>
      <c r="I24" s="43"/>
      <c r="J24" s="43"/>
      <c r="K24" s="43"/>
      <c r="L24" s="43"/>
      <c r="M24" s="43"/>
      <c r="N24" s="43"/>
      <c r="O24" s="43"/>
      <c r="P24" s="43"/>
      <c r="Q24" s="43"/>
      <c r="R24" s="43"/>
      <c r="S24" s="43"/>
      <c r="T24" s="43"/>
      <c r="U24" s="43"/>
      <c r="V24" s="43"/>
      <c r="W24" s="43"/>
      <c r="X24" s="43"/>
      <c r="Y24" s="43"/>
    </row>
    <row r="25">
      <c r="A25" s="138"/>
      <c r="B25" s="49"/>
      <c r="C25" s="147" t="s">
        <v>214</v>
      </c>
      <c r="D25" s="162">
        <f>'Ratios 2022'!D33</f>
        <v>0.4951809375</v>
      </c>
      <c r="E25" s="162">
        <f>'Ratios 2023'!D33</f>
        <v>0.5523208007</v>
      </c>
      <c r="F25" s="162">
        <f>'Ratios 2024'!D33</f>
        <v>0.5544075959</v>
      </c>
      <c r="G25" s="180">
        <f>average(D25:F25)</f>
        <v>0.533969778</v>
      </c>
      <c r="H25" s="149" t="s">
        <v>215</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216</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217</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254</v>
      </c>
      <c r="E29" s="45" t="s">
        <v>255</v>
      </c>
      <c r="F29" s="45" t="s">
        <v>256</v>
      </c>
      <c r="G29" s="59" t="s">
        <v>257</v>
      </c>
      <c r="H29" s="59"/>
      <c r="I29" s="43"/>
      <c r="J29" s="43"/>
      <c r="K29" s="43"/>
      <c r="L29" s="43"/>
      <c r="M29" s="43"/>
      <c r="N29" s="43"/>
      <c r="O29" s="43"/>
      <c r="P29" s="43"/>
      <c r="Q29" s="43"/>
      <c r="R29" s="43"/>
      <c r="S29" s="43"/>
      <c r="T29" s="43"/>
      <c r="U29" s="43"/>
      <c r="V29" s="43"/>
      <c r="W29" s="43"/>
      <c r="X29" s="43"/>
      <c r="Y29" s="43"/>
    </row>
    <row r="30">
      <c r="A30" s="138"/>
      <c r="B30" s="49"/>
      <c r="C30" s="147" t="s">
        <v>216</v>
      </c>
      <c r="D30" s="162">
        <f>'Ratios 2022'!D38</f>
        <v>0.1546603554</v>
      </c>
      <c r="E30" s="162">
        <f>'Ratios 2023'!D38</f>
        <v>0.1360793073</v>
      </c>
      <c r="F30" s="162">
        <f>'Ratios 2024'!D38</f>
        <v>0.1322783602</v>
      </c>
      <c r="G30" s="180">
        <f>average(D30:F30)</f>
        <v>0.1410060076</v>
      </c>
      <c r="H30" s="149" t="s">
        <v>219</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220</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221</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254</v>
      </c>
      <c r="E34" s="45" t="s">
        <v>255</v>
      </c>
      <c r="F34" s="45" t="s">
        <v>256</v>
      </c>
      <c r="G34" s="59" t="s">
        <v>257</v>
      </c>
      <c r="H34" s="59"/>
      <c r="I34" s="43"/>
      <c r="J34" s="43"/>
      <c r="K34" s="43"/>
      <c r="L34" s="43"/>
      <c r="M34" s="43"/>
      <c r="N34" s="43"/>
      <c r="O34" s="43"/>
      <c r="P34" s="43"/>
      <c r="Q34" s="43"/>
      <c r="R34" s="43"/>
      <c r="S34" s="43"/>
      <c r="T34" s="43"/>
      <c r="U34" s="43"/>
      <c r="V34" s="43"/>
      <c r="W34" s="43"/>
      <c r="X34" s="43"/>
      <c r="Y34" s="43"/>
    </row>
    <row r="35">
      <c r="A35" s="138"/>
      <c r="B35" s="49"/>
      <c r="C35" s="147" t="s">
        <v>258</v>
      </c>
      <c r="D35" s="162">
        <f>'Ratios 2022'!E41</f>
        <v>0.7591684154</v>
      </c>
      <c r="E35" s="162">
        <f>'Ratios 2023'!E41</f>
        <v>0.7328485762</v>
      </c>
      <c r="F35" s="162">
        <f>'Ratios 2024'!E41</f>
        <v>0.7635147071</v>
      </c>
      <c r="G35" s="180">
        <f t="shared" ref="G35:G37" si="1">average(D35:F35)</f>
        <v>0.7518438995</v>
      </c>
      <c r="H35" s="180"/>
      <c r="I35" s="43"/>
      <c r="J35" s="43"/>
      <c r="K35" s="43"/>
      <c r="L35" s="43"/>
      <c r="M35" s="43"/>
      <c r="N35" s="43"/>
      <c r="O35" s="43"/>
      <c r="P35" s="43"/>
      <c r="Q35" s="43"/>
      <c r="R35" s="43"/>
      <c r="S35" s="43"/>
      <c r="T35" s="43"/>
      <c r="U35" s="43"/>
      <c r="V35" s="43"/>
      <c r="W35" s="43"/>
      <c r="X35" s="43"/>
      <c r="Y35" s="43"/>
    </row>
    <row r="36">
      <c r="A36" s="138"/>
      <c r="B36" s="52"/>
      <c r="C36" s="147" t="s">
        <v>223</v>
      </c>
      <c r="D36" s="162">
        <f>'Ratios 2022'!E42</f>
        <v>0.2142637444</v>
      </c>
      <c r="E36" s="162">
        <f>'Ratios 2023'!E42</f>
        <v>0.2443042296</v>
      </c>
      <c r="F36" s="162">
        <f>'Ratios 2024'!E42</f>
        <v>0.2191667518</v>
      </c>
      <c r="G36" s="180">
        <f t="shared" si="1"/>
        <v>0.2259115753</v>
      </c>
      <c r="H36" s="180"/>
      <c r="I36" s="43"/>
      <c r="J36" s="43"/>
      <c r="K36" s="43"/>
      <c r="L36" s="43"/>
      <c r="M36" s="43"/>
      <c r="N36" s="43"/>
      <c r="O36" s="43"/>
      <c r="P36" s="43"/>
      <c r="Q36" s="43"/>
      <c r="R36" s="43"/>
      <c r="S36" s="43"/>
      <c r="T36" s="43"/>
      <c r="U36" s="43"/>
      <c r="V36" s="43"/>
      <c r="W36" s="43"/>
      <c r="X36" s="43"/>
      <c r="Y36" s="43"/>
    </row>
    <row r="37">
      <c r="A37" s="138"/>
      <c r="B37" s="181"/>
      <c r="C37" s="147" t="s">
        <v>224</v>
      </c>
      <c r="D37" s="162">
        <f>'Ratios 2022'!E43</f>
        <v>0.02656784025</v>
      </c>
      <c r="E37" s="162">
        <f>'Ratios 2023'!E43</f>
        <v>0.02284719421</v>
      </c>
      <c r="F37" s="162">
        <f>'Ratios 2024'!E43</f>
        <v>0.01731854113</v>
      </c>
      <c r="G37" s="180">
        <f t="shared" si="1"/>
        <v>0.0222445252</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225</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226</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254</v>
      </c>
      <c r="E41" s="45" t="s">
        <v>255</v>
      </c>
      <c r="F41" s="45" t="s">
        <v>256</v>
      </c>
      <c r="G41" s="59" t="s">
        <v>257</v>
      </c>
      <c r="H41" s="59"/>
      <c r="I41" s="43"/>
      <c r="J41" s="43"/>
      <c r="K41" s="43"/>
      <c r="L41" s="43"/>
      <c r="M41" s="43"/>
      <c r="N41" s="43"/>
      <c r="O41" s="43"/>
      <c r="P41" s="43"/>
      <c r="Q41" s="43"/>
      <c r="R41" s="43"/>
      <c r="S41" s="43"/>
      <c r="T41" s="43"/>
      <c r="U41" s="43"/>
      <c r="V41" s="43"/>
      <c r="W41" s="43"/>
      <c r="X41" s="43"/>
      <c r="Y41" s="43"/>
    </row>
    <row r="42">
      <c r="A42" s="138"/>
      <c r="B42" s="49"/>
      <c r="C42" s="147" t="s">
        <v>229</v>
      </c>
      <c r="D42" s="165">
        <f>'Ratios 2022'!D49</f>
        <v>13.50579539</v>
      </c>
      <c r="E42" s="165">
        <f>'Ratios 2023'!D49</f>
        <v>50.8950861</v>
      </c>
      <c r="F42" s="165">
        <f>'Ratios 2024'!D49</f>
        <v>25.11108017</v>
      </c>
      <c r="G42" s="182">
        <f>average(D42:F42)</f>
        <v>29.83732055</v>
      </c>
      <c r="H42" s="149" t="s">
        <v>230</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231</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232</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254</v>
      </c>
      <c r="E46" s="45" t="s">
        <v>255</v>
      </c>
      <c r="F46" s="45" t="s">
        <v>256</v>
      </c>
      <c r="G46" s="59" t="s">
        <v>257</v>
      </c>
      <c r="H46" s="59"/>
      <c r="I46" s="43"/>
      <c r="J46" s="43"/>
      <c r="K46" s="43"/>
      <c r="L46" s="43"/>
      <c r="M46" s="43"/>
      <c r="N46" s="43"/>
      <c r="O46" s="43"/>
      <c r="P46" s="43"/>
      <c r="Q46" s="43"/>
      <c r="R46" s="43"/>
      <c r="S46" s="43"/>
      <c r="T46" s="43"/>
      <c r="U46" s="43"/>
      <c r="V46" s="43"/>
      <c r="W46" s="43"/>
      <c r="X46" s="43"/>
      <c r="Y46" s="43"/>
    </row>
    <row r="47">
      <c r="A47" s="138"/>
      <c r="B47" s="49"/>
      <c r="C47" s="147" t="s">
        <v>235</v>
      </c>
      <c r="D47" s="148">
        <f>'Ratios 2022'!D54</f>
        <v>11.85320876</v>
      </c>
      <c r="E47" s="148">
        <f>'Ratios 2023'!D54</f>
        <v>8.393869536</v>
      </c>
      <c r="F47" s="148">
        <f>'Ratios 2024'!D54</f>
        <v>5.250935744</v>
      </c>
      <c r="G47" s="176">
        <f>average(D47:F47)</f>
        <v>8.499338014</v>
      </c>
      <c r="H47" s="149" t="s">
        <v>236</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237</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238</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254</v>
      </c>
      <c r="E51" s="45" t="s">
        <v>255</v>
      </c>
      <c r="F51" s="45" t="s">
        <v>256</v>
      </c>
      <c r="G51" s="59" t="s">
        <v>257</v>
      </c>
      <c r="H51" s="59"/>
      <c r="I51" s="43"/>
      <c r="J51" s="43"/>
      <c r="K51" s="43"/>
      <c r="L51" s="43"/>
      <c r="M51" s="43"/>
      <c r="N51" s="43"/>
      <c r="O51" s="43"/>
      <c r="P51" s="43"/>
      <c r="Q51" s="43"/>
      <c r="R51" s="43"/>
      <c r="S51" s="43"/>
      <c r="T51" s="43"/>
      <c r="U51" s="43"/>
      <c r="V51" s="43"/>
      <c r="W51" s="43"/>
      <c r="X51" s="43"/>
      <c r="Y51" s="43"/>
    </row>
    <row r="52">
      <c r="A52" s="138"/>
      <c r="B52" s="49"/>
      <c r="C52" s="147" t="s">
        <v>241</v>
      </c>
      <c r="D52" s="183">
        <f>'Ratios 2022'!D59</f>
        <v>0.5103693193</v>
      </c>
      <c r="E52" s="183">
        <f>'Ratios 2023'!D59</f>
        <v>0.4553919762</v>
      </c>
      <c r="F52" s="183">
        <f>'Ratios 2024'!D59</f>
        <v>0.4993059376</v>
      </c>
      <c r="G52" s="184">
        <f>average(D52:F52)</f>
        <v>0.4883557443</v>
      </c>
      <c r="H52" s="149" t="s">
        <v>242</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THE HOUSING PARTNERSHIP / MASS HOUSING PARTNERSHIP</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THE HOUSING PARTNERSHIP / MASS HOUSING PARTNERSHIP</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1365133.0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1196850.0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3363158.0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5925141</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3377619.0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1909403.0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306067.0</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67</v>
      </c>
      <c r="D13" s="61"/>
      <c r="E13" s="61"/>
      <c r="F13" s="62">
        <v>72824.0</v>
      </c>
      <c r="G13" s="43"/>
      <c r="H13" s="43"/>
      <c r="I13" s="43"/>
      <c r="J13" s="43"/>
      <c r="K13" s="43"/>
      <c r="L13" s="43"/>
      <c r="M13" s="43"/>
      <c r="N13" s="43"/>
      <c r="O13" s="43"/>
      <c r="P13" s="43"/>
      <c r="Q13" s="43"/>
      <c r="R13" s="43"/>
      <c r="S13" s="43"/>
      <c r="T13" s="43"/>
      <c r="U13" s="43"/>
      <c r="V13" s="43"/>
      <c r="W13" s="43"/>
      <c r="X13" s="43"/>
      <c r="Y13" s="43"/>
      <c r="Z13" s="43"/>
    </row>
    <row r="14">
      <c r="A14" s="49"/>
      <c r="B14" s="45" t="s">
        <v>54</v>
      </c>
      <c r="C14" s="60" t="s">
        <v>68</v>
      </c>
      <c r="D14" s="61"/>
      <c r="E14" s="61"/>
      <c r="F14" s="62">
        <v>18040.0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69</v>
      </c>
      <c r="D16" s="57"/>
      <c r="E16" s="57"/>
      <c r="F16" s="57">
        <f>sum(F10:F15)</f>
        <v>5683953</v>
      </c>
      <c r="G16" s="58"/>
      <c r="H16" s="58"/>
      <c r="I16" s="58"/>
      <c r="J16" s="58"/>
      <c r="K16" s="58"/>
      <c r="L16" s="58"/>
      <c r="M16" s="58"/>
      <c r="N16" s="58"/>
      <c r="O16" s="58"/>
      <c r="P16" s="58"/>
      <c r="Q16" s="58"/>
      <c r="R16" s="58"/>
      <c r="S16" s="58"/>
      <c r="T16" s="58"/>
      <c r="U16" s="58"/>
      <c r="V16" s="58"/>
      <c r="W16" s="58"/>
      <c r="X16" s="58"/>
      <c r="Y16" s="58"/>
      <c r="Z16" s="58"/>
    </row>
    <row r="17">
      <c r="A17" s="65" t="s">
        <v>70</v>
      </c>
      <c r="B17" s="66">
        <v>3.0</v>
      </c>
      <c r="C17" s="67" t="s">
        <v>71</v>
      </c>
      <c r="D17" s="61"/>
      <c r="E17" s="61"/>
      <c r="F17" s="62">
        <v>3783.0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72</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73</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74</v>
      </c>
      <c r="E20" s="73" t="s">
        <v>75</v>
      </c>
      <c r="F20" s="74"/>
      <c r="G20" s="43"/>
      <c r="H20" s="43"/>
      <c r="I20" s="43"/>
      <c r="J20" s="43"/>
      <c r="K20" s="43"/>
      <c r="L20" s="43"/>
      <c r="M20" s="43"/>
      <c r="N20" s="43"/>
      <c r="O20" s="43"/>
      <c r="P20" s="43"/>
      <c r="Q20" s="43"/>
      <c r="R20" s="43"/>
      <c r="S20" s="43"/>
      <c r="T20" s="43"/>
      <c r="U20" s="43"/>
      <c r="V20" s="43"/>
      <c r="W20" s="43"/>
      <c r="X20" s="43"/>
      <c r="Y20" s="43"/>
      <c r="Z20" s="43"/>
    </row>
    <row r="21">
      <c r="A21" s="49"/>
      <c r="B21" s="59" t="s">
        <v>76</v>
      </c>
      <c r="C21" s="46" t="s">
        <v>77</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78</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79</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80</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81</v>
      </c>
      <c r="E25" s="73" t="s">
        <v>82</v>
      </c>
      <c r="F25" s="74"/>
      <c r="G25" s="76"/>
      <c r="H25" s="43"/>
      <c r="I25" s="43"/>
      <c r="J25" s="43"/>
      <c r="K25" s="43"/>
      <c r="L25" s="43"/>
      <c r="M25" s="43"/>
      <c r="N25" s="43"/>
      <c r="O25" s="43"/>
      <c r="P25" s="43"/>
      <c r="Q25" s="43"/>
      <c r="R25" s="43"/>
      <c r="S25" s="43"/>
      <c r="T25" s="43"/>
      <c r="U25" s="43"/>
      <c r="V25" s="43"/>
      <c r="W25" s="43"/>
      <c r="X25" s="43"/>
      <c r="Y25" s="43"/>
      <c r="Z25" s="43"/>
    </row>
    <row r="26">
      <c r="A26" s="49"/>
      <c r="B26" s="45" t="s">
        <v>83</v>
      </c>
      <c r="C26" s="77" t="s">
        <v>84</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85</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86</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87</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88</v>
      </c>
      <c r="C30" s="51" t="s">
        <v>89</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90</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91</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92</v>
      </c>
      <c r="C33" s="51" t="s">
        <v>93</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94</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95</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96</v>
      </c>
      <c r="C36" s="51" t="s">
        <v>97</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98</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99</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100</v>
      </c>
      <c r="C39" s="83" t="s">
        <v>101</v>
      </c>
      <c r="D39" s="74"/>
      <c r="E39" s="48">
        <v>436493.0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102</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69</v>
      </c>
      <c r="D43" s="79"/>
      <c r="E43" s="79"/>
      <c r="F43" s="57">
        <f>sum(E39:E42)</f>
        <v>436493</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103</v>
      </c>
      <c r="D44" s="88"/>
      <c r="E44" s="88"/>
      <c r="F44" s="89">
        <f>sum(F16:F43)+F9</f>
        <v>12049370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THE HOUSING PARTNERSHIP / MASS HOUSING PARTNERSHIP</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104</v>
      </c>
      <c r="D2" s="42" t="s">
        <v>105</v>
      </c>
      <c r="E2" s="42" t="s">
        <v>106</v>
      </c>
      <c r="F2" s="42" t="s">
        <v>107</v>
      </c>
      <c r="G2" s="43"/>
      <c r="H2" s="43"/>
      <c r="I2" s="43"/>
      <c r="J2" s="43"/>
      <c r="K2" s="43"/>
      <c r="L2" s="43"/>
      <c r="M2" s="43"/>
      <c r="N2" s="43"/>
      <c r="O2" s="43"/>
      <c r="P2" s="43"/>
      <c r="Q2" s="43"/>
      <c r="R2" s="43"/>
      <c r="S2" s="43"/>
      <c r="T2" s="43"/>
      <c r="U2" s="43"/>
      <c r="V2" s="43"/>
      <c r="W2" s="43"/>
      <c r="X2" s="43"/>
      <c r="Y2" s="43"/>
      <c r="Z2" s="43"/>
    </row>
    <row r="3">
      <c r="A3" s="80">
        <v>1.0</v>
      </c>
      <c r="B3" s="96" t="s">
        <v>108</v>
      </c>
      <c r="C3" s="98">
        <f t="shared" ref="C3:C39" si="1">sum(D3:F3)</f>
        <v>3675580</v>
      </c>
      <c r="D3" s="99">
        <v>3675580.0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109</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110</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111</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112</v>
      </c>
      <c r="C7" s="98">
        <f t="shared" si="1"/>
        <v>2281724</v>
      </c>
      <c r="D7" s="99">
        <v>1357022.0</v>
      </c>
      <c r="E7" s="99">
        <v>693709.0</v>
      </c>
      <c r="F7" s="99">
        <v>230993.0</v>
      </c>
      <c r="G7" s="43"/>
      <c r="H7" s="43"/>
      <c r="I7" s="43"/>
      <c r="J7" s="43"/>
      <c r="K7" s="43"/>
      <c r="L7" s="43"/>
      <c r="M7" s="43"/>
      <c r="N7" s="43"/>
      <c r="O7" s="43"/>
      <c r="P7" s="43"/>
      <c r="Q7" s="43"/>
      <c r="R7" s="43"/>
      <c r="S7" s="43"/>
      <c r="T7" s="43"/>
      <c r="U7" s="43"/>
      <c r="V7" s="43"/>
      <c r="W7" s="43"/>
      <c r="X7" s="43"/>
      <c r="Y7" s="43"/>
      <c r="Z7" s="43"/>
    </row>
    <row r="8">
      <c r="A8" s="80">
        <v>6.0</v>
      </c>
      <c r="B8" s="96" t="s">
        <v>113</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114</v>
      </c>
      <c r="C9" s="98">
        <f t="shared" si="1"/>
        <v>4459189</v>
      </c>
      <c r="D9" s="99">
        <v>3264759.0</v>
      </c>
      <c r="E9" s="99">
        <v>1171498.0</v>
      </c>
      <c r="F9" s="99">
        <v>22932.0</v>
      </c>
      <c r="G9" s="43"/>
      <c r="H9" s="43"/>
      <c r="I9" s="43"/>
      <c r="J9" s="43"/>
      <c r="K9" s="43"/>
      <c r="L9" s="43"/>
      <c r="M9" s="43"/>
      <c r="N9" s="43"/>
      <c r="O9" s="43"/>
      <c r="P9" s="43"/>
      <c r="Q9" s="43"/>
      <c r="R9" s="43"/>
      <c r="S9" s="43"/>
      <c r="T9" s="43"/>
      <c r="U9" s="43"/>
      <c r="V9" s="43"/>
      <c r="W9" s="43"/>
      <c r="X9" s="43"/>
      <c r="Y9" s="43"/>
      <c r="Z9" s="43"/>
    </row>
    <row r="10">
      <c r="A10" s="80">
        <v>8.0</v>
      </c>
      <c r="B10" s="96" t="s">
        <v>115</v>
      </c>
      <c r="C10" s="98">
        <f t="shared" si="1"/>
        <v>394684</v>
      </c>
      <c r="D10" s="99">
        <v>284450.0</v>
      </c>
      <c r="E10" s="99">
        <v>104583.0</v>
      </c>
      <c r="F10" s="99">
        <v>5651.0</v>
      </c>
      <c r="G10" s="43"/>
      <c r="H10" s="43"/>
      <c r="I10" s="43"/>
      <c r="J10" s="43"/>
      <c r="K10" s="43"/>
      <c r="L10" s="43"/>
      <c r="M10" s="43"/>
      <c r="N10" s="43"/>
      <c r="O10" s="43"/>
      <c r="P10" s="43"/>
      <c r="Q10" s="43"/>
      <c r="R10" s="43"/>
      <c r="S10" s="43"/>
      <c r="T10" s="43"/>
      <c r="U10" s="43"/>
      <c r="V10" s="43"/>
      <c r="W10" s="43"/>
      <c r="X10" s="43"/>
      <c r="Y10" s="43"/>
      <c r="Z10" s="43"/>
    </row>
    <row r="11">
      <c r="A11" s="45">
        <v>9.0</v>
      </c>
      <c r="B11" s="46" t="s">
        <v>116</v>
      </c>
      <c r="C11" s="98">
        <f t="shared" si="1"/>
        <v>647868</v>
      </c>
      <c r="D11" s="99">
        <v>461328.0</v>
      </c>
      <c r="E11" s="99">
        <v>170472.0</v>
      </c>
      <c r="F11" s="99">
        <v>16068.0</v>
      </c>
      <c r="G11" s="43"/>
      <c r="H11" s="43"/>
      <c r="I11" s="43"/>
      <c r="J11" s="43"/>
      <c r="K11" s="43"/>
      <c r="L11" s="43"/>
      <c r="M11" s="43"/>
      <c r="N11" s="43"/>
      <c r="O11" s="43"/>
      <c r="P11" s="43"/>
      <c r="Q11" s="43"/>
      <c r="R11" s="43"/>
      <c r="S11" s="43"/>
      <c r="T11" s="43"/>
      <c r="U11" s="43"/>
      <c r="V11" s="43"/>
      <c r="W11" s="43"/>
      <c r="X11" s="43"/>
      <c r="Y11" s="43"/>
      <c r="Z11" s="43"/>
    </row>
    <row r="12">
      <c r="A12" s="45">
        <v>10.0</v>
      </c>
      <c r="B12" s="46" t="s">
        <v>117</v>
      </c>
      <c r="C12" s="98">
        <f t="shared" si="1"/>
        <v>393388</v>
      </c>
      <c r="D12" s="99">
        <v>271323.0</v>
      </c>
      <c r="E12" s="99">
        <v>108138.0</v>
      </c>
      <c r="F12" s="99">
        <v>13927.0</v>
      </c>
      <c r="G12" s="43"/>
      <c r="H12" s="43"/>
      <c r="I12" s="43"/>
      <c r="J12" s="43"/>
      <c r="K12" s="43"/>
      <c r="L12" s="43"/>
      <c r="M12" s="43"/>
      <c r="N12" s="43"/>
      <c r="O12" s="43"/>
      <c r="P12" s="43"/>
      <c r="Q12" s="43"/>
      <c r="R12" s="43"/>
      <c r="S12" s="43"/>
      <c r="T12" s="43"/>
      <c r="U12" s="43"/>
      <c r="V12" s="43"/>
      <c r="W12" s="43"/>
      <c r="X12" s="43"/>
      <c r="Y12" s="43"/>
      <c r="Z12" s="43"/>
    </row>
    <row r="13">
      <c r="A13" s="45">
        <v>11.0</v>
      </c>
      <c r="B13" s="46" t="s">
        <v>118</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119</v>
      </c>
      <c r="B14" s="46" t="s">
        <v>120</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121</v>
      </c>
      <c r="C15" s="98">
        <f t="shared" si="1"/>
        <v>121417</v>
      </c>
      <c r="D15" s="99">
        <v>68627.0</v>
      </c>
      <c r="E15" s="99">
        <v>52790.0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122</v>
      </c>
      <c r="C16" s="98">
        <f t="shared" si="1"/>
        <v>59661</v>
      </c>
      <c r="D16" s="99">
        <v>0.0</v>
      </c>
      <c r="E16" s="99">
        <v>59661.0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123</v>
      </c>
      <c r="C17" s="98">
        <f t="shared" si="1"/>
        <v>9800</v>
      </c>
      <c r="D17" s="99">
        <v>0.0</v>
      </c>
      <c r="E17" s="99">
        <v>9800.0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124</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125</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126</v>
      </c>
      <c r="C20" s="98">
        <f t="shared" si="1"/>
        <v>1086732</v>
      </c>
      <c r="D20" s="99">
        <v>648651.0</v>
      </c>
      <c r="E20" s="99">
        <v>369542.0</v>
      </c>
      <c r="F20" s="99">
        <v>68539.0</v>
      </c>
      <c r="G20" s="43"/>
      <c r="H20" s="43"/>
      <c r="I20" s="43"/>
      <c r="J20" s="43"/>
      <c r="K20" s="43"/>
      <c r="L20" s="43"/>
      <c r="M20" s="43"/>
      <c r="N20" s="43"/>
      <c r="O20" s="43"/>
      <c r="P20" s="43"/>
      <c r="Q20" s="43"/>
      <c r="R20" s="43"/>
      <c r="S20" s="43"/>
      <c r="T20" s="43"/>
      <c r="U20" s="43"/>
      <c r="V20" s="43"/>
      <c r="W20" s="43"/>
      <c r="X20" s="43"/>
      <c r="Y20" s="43"/>
      <c r="Z20" s="43"/>
    </row>
    <row r="21">
      <c r="A21" s="45">
        <v>12.0</v>
      </c>
      <c r="B21" s="46" t="s">
        <v>127</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128</v>
      </c>
      <c r="C22" s="98">
        <f t="shared" si="1"/>
        <v>124570</v>
      </c>
      <c r="D22" s="99">
        <v>85480.0</v>
      </c>
      <c r="E22" s="99">
        <v>34630.0</v>
      </c>
      <c r="F22" s="99">
        <v>4460.0</v>
      </c>
      <c r="G22" s="43"/>
      <c r="H22" s="43"/>
      <c r="I22" s="43"/>
      <c r="J22" s="43"/>
      <c r="K22" s="43"/>
      <c r="L22" s="43"/>
      <c r="M22" s="43"/>
      <c r="N22" s="43"/>
      <c r="O22" s="43"/>
      <c r="P22" s="43"/>
      <c r="Q22" s="43"/>
      <c r="R22" s="43"/>
      <c r="S22" s="43"/>
      <c r="T22" s="43"/>
      <c r="U22" s="43"/>
      <c r="V22" s="43"/>
      <c r="W22" s="43"/>
      <c r="X22" s="43"/>
      <c r="Y22" s="43"/>
      <c r="Z22" s="43"/>
    </row>
    <row r="23">
      <c r="A23" s="45">
        <v>14.0</v>
      </c>
      <c r="B23" s="46" t="s">
        <v>129</v>
      </c>
      <c r="C23" s="98">
        <f t="shared" si="1"/>
        <v>550000</v>
      </c>
      <c r="D23" s="99">
        <v>448579.0</v>
      </c>
      <c r="E23" s="99">
        <v>94457.0</v>
      </c>
      <c r="F23" s="99">
        <v>6964.0</v>
      </c>
      <c r="G23" s="43"/>
      <c r="H23" s="43"/>
      <c r="I23" s="43"/>
      <c r="J23" s="43"/>
      <c r="K23" s="43"/>
      <c r="L23" s="43"/>
      <c r="M23" s="43"/>
      <c r="N23" s="43"/>
      <c r="O23" s="43"/>
      <c r="P23" s="43"/>
      <c r="Q23" s="43"/>
      <c r="R23" s="43"/>
      <c r="S23" s="43"/>
      <c r="T23" s="43"/>
      <c r="U23" s="43"/>
      <c r="V23" s="43"/>
      <c r="W23" s="43"/>
      <c r="X23" s="43"/>
      <c r="Y23" s="43"/>
      <c r="Z23" s="43"/>
    </row>
    <row r="24">
      <c r="A24" s="45">
        <v>15.0</v>
      </c>
      <c r="B24" s="46" t="s">
        <v>73</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130</v>
      </c>
      <c r="C25" s="98">
        <f t="shared" si="1"/>
        <v>475465</v>
      </c>
      <c r="D25" s="99">
        <v>327932.0</v>
      </c>
      <c r="E25" s="99">
        <v>130700.0</v>
      </c>
      <c r="F25" s="99">
        <v>16833.0</v>
      </c>
      <c r="G25" s="43"/>
      <c r="H25" s="43"/>
      <c r="I25" s="43"/>
      <c r="J25" s="43"/>
      <c r="K25" s="43"/>
      <c r="L25" s="43"/>
      <c r="M25" s="43"/>
      <c r="N25" s="43"/>
      <c r="O25" s="43"/>
      <c r="P25" s="43"/>
      <c r="Q25" s="43"/>
      <c r="R25" s="43"/>
      <c r="S25" s="43"/>
      <c r="T25" s="43"/>
      <c r="U25" s="43"/>
      <c r="V25" s="43"/>
      <c r="W25" s="43"/>
      <c r="X25" s="43"/>
      <c r="Y25" s="43"/>
      <c r="Z25" s="43"/>
    </row>
    <row r="26">
      <c r="A26" s="45">
        <v>17.0</v>
      </c>
      <c r="B26" s="46" t="s">
        <v>131</v>
      </c>
      <c r="C26" s="98">
        <f t="shared" si="1"/>
        <v>575522</v>
      </c>
      <c r="D26" s="99">
        <v>396942.0</v>
      </c>
      <c r="E26" s="99">
        <v>158205.0</v>
      </c>
      <c r="F26" s="99">
        <v>20375.0</v>
      </c>
      <c r="G26" s="43"/>
      <c r="H26" s="43"/>
      <c r="I26" s="43"/>
      <c r="J26" s="43"/>
      <c r="K26" s="43"/>
      <c r="L26" s="43"/>
      <c r="M26" s="43"/>
      <c r="N26" s="43"/>
      <c r="O26" s="43"/>
      <c r="P26" s="43"/>
      <c r="Q26" s="43"/>
      <c r="R26" s="43"/>
      <c r="S26" s="43"/>
      <c r="T26" s="43"/>
      <c r="U26" s="43"/>
      <c r="V26" s="43"/>
      <c r="W26" s="43"/>
      <c r="X26" s="43"/>
      <c r="Y26" s="43"/>
      <c r="Z26" s="43"/>
    </row>
    <row r="27">
      <c r="A27" s="80">
        <v>18.0</v>
      </c>
      <c r="B27" s="96" t="s">
        <v>132</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133</v>
      </c>
      <c r="C28" s="98">
        <f t="shared" si="1"/>
        <v>327436</v>
      </c>
      <c r="D28" s="99">
        <v>221181.0</v>
      </c>
      <c r="E28" s="99">
        <v>94132.0</v>
      </c>
      <c r="F28" s="99">
        <v>12123.0</v>
      </c>
      <c r="G28" s="43"/>
      <c r="H28" s="43"/>
      <c r="I28" s="43"/>
      <c r="J28" s="43"/>
      <c r="K28" s="43"/>
      <c r="L28" s="43"/>
      <c r="M28" s="43"/>
      <c r="N28" s="43"/>
      <c r="O28" s="43"/>
      <c r="P28" s="43"/>
      <c r="Q28" s="43"/>
      <c r="R28" s="43"/>
      <c r="S28" s="43"/>
      <c r="T28" s="43"/>
      <c r="U28" s="43"/>
      <c r="V28" s="43"/>
      <c r="W28" s="43"/>
      <c r="X28" s="43"/>
      <c r="Y28" s="43"/>
      <c r="Z28" s="43"/>
    </row>
    <row r="29">
      <c r="A29" s="45">
        <v>20.0</v>
      </c>
      <c r="B29" s="46" t="s">
        <v>134</v>
      </c>
      <c r="C29" s="98">
        <f t="shared" si="1"/>
        <v>591607</v>
      </c>
      <c r="D29" s="99">
        <v>591607.0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135</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136</v>
      </c>
      <c r="C31" s="98">
        <f t="shared" si="1"/>
        <v>185471</v>
      </c>
      <c r="D31" s="99">
        <v>127921.0</v>
      </c>
      <c r="E31" s="99">
        <v>50984.0</v>
      </c>
      <c r="F31" s="99">
        <v>6566.0</v>
      </c>
      <c r="G31" s="43"/>
      <c r="H31" s="43"/>
      <c r="I31" s="43"/>
      <c r="J31" s="43"/>
      <c r="K31" s="43"/>
      <c r="L31" s="43"/>
      <c r="M31" s="43"/>
      <c r="N31" s="43"/>
      <c r="O31" s="43"/>
      <c r="P31" s="43"/>
      <c r="Q31" s="43"/>
      <c r="R31" s="43"/>
      <c r="S31" s="43"/>
      <c r="T31" s="43"/>
      <c r="U31" s="43"/>
      <c r="V31" s="43"/>
      <c r="W31" s="43"/>
      <c r="X31" s="43"/>
      <c r="Y31" s="43"/>
      <c r="Z31" s="43"/>
    </row>
    <row r="32">
      <c r="A32" s="45">
        <v>23.0</v>
      </c>
      <c r="B32" s="46" t="s">
        <v>137</v>
      </c>
      <c r="C32" s="98">
        <f t="shared" si="1"/>
        <v>76717</v>
      </c>
      <c r="D32" s="99">
        <v>52828.0</v>
      </c>
      <c r="E32" s="99">
        <v>21163.0</v>
      </c>
      <c r="F32" s="99">
        <v>2726.0</v>
      </c>
      <c r="G32" s="43"/>
      <c r="H32" s="43"/>
      <c r="I32" s="43"/>
      <c r="J32" s="43"/>
      <c r="K32" s="43"/>
      <c r="L32" s="43"/>
      <c r="M32" s="43"/>
      <c r="N32" s="43"/>
      <c r="O32" s="43"/>
      <c r="P32" s="43"/>
      <c r="Q32" s="43"/>
      <c r="R32" s="43"/>
      <c r="S32" s="43"/>
      <c r="T32" s="43"/>
      <c r="U32" s="43"/>
      <c r="V32" s="43"/>
      <c r="W32" s="43"/>
      <c r="X32" s="43"/>
      <c r="Y32" s="43"/>
      <c r="Z32" s="43"/>
    </row>
    <row r="33">
      <c r="A33" s="45">
        <v>24.0</v>
      </c>
      <c r="B33" s="46" t="s">
        <v>138</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119</v>
      </c>
      <c r="B34" s="46" t="s">
        <v>139</v>
      </c>
      <c r="C34" s="98">
        <f t="shared" si="1"/>
        <v>325932</v>
      </c>
      <c r="D34" s="99">
        <v>133955.0</v>
      </c>
      <c r="E34" s="99">
        <v>185100.0</v>
      </c>
      <c r="F34" s="99">
        <v>6877.0</v>
      </c>
      <c r="G34" s="43"/>
      <c r="H34" s="43"/>
      <c r="I34" s="43"/>
      <c r="J34" s="43"/>
      <c r="K34" s="43"/>
      <c r="L34" s="43"/>
      <c r="M34" s="43"/>
      <c r="N34" s="43"/>
      <c r="O34" s="43"/>
      <c r="P34" s="43"/>
      <c r="Q34" s="43"/>
      <c r="R34" s="43"/>
      <c r="S34" s="43"/>
      <c r="T34" s="43"/>
      <c r="U34" s="43"/>
      <c r="V34" s="43"/>
      <c r="W34" s="43"/>
      <c r="X34" s="43"/>
      <c r="Y34" s="43"/>
      <c r="Z34" s="43"/>
    </row>
    <row r="35">
      <c r="A35" s="45" t="s">
        <v>48</v>
      </c>
      <c r="B35" s="102" t="s">
        <v>140</v>
      </c>
      <c r="C35" s="98">
        <f t="shared" si="1"/>
        <v>55361</v>
      </c>
      <c r="D35" s="99">
        <v>38183.0</v>
      </c>
      <c r="E35" s="99">
        <v>15218.0</v>
      </c>
      <c r="F35" s="99">
        <v>1960.0</v>
      </c>
      <c r="G35" s="43"/>
      <c r="H35" s="43"/>
      <c r="I35" s="43"/>
      <c r="J35" s="43"/>
      <c r="K35" s="43"/>
      <c r="L35" s="43"/>
      <c r="M35" s="43"/>
      <c r="N35" s="43"/>
      <c r="O35" s="43"/>
      <c r="P35" s="43"/>
      <c r="Q35" s="43"/>
      <c r="R35" s="43"/>
      <c r="S35" s="43"/>
      <c r="T35" s="43"/>
      <c r="U35" s="43"/>
      <c r="V35" s="43"/>
      <c r="W35" s="43"/>
      <c r="X35" s="43"/>
      <c r="Y35" s="43"/>
      <c r="Z35" s="43"/>
    </row>
    <row r="36">
      <c r="A36" s="45" t="s">
        <v>50</v>
      </c>
      <c r="B36" s="102" t="s">
        <v>141</v>
      </c>
      <c r="C36" s="98">
        <f t="shared" si="1"/>
        <v>46258</v>
      </c>
      <c r="D36" s="99">
        <v>46258.0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142</v>
      </c>
      <c r="C37" s="98">
        <f t="shared" si="1"/>
        <v>33375</v>
      </c>
      <c r="D37" s="99">
        <v>23019.0</v>
      </c>
      <c r="E37" s="99">
        <v>9174.0</v>
      </c>
      <c r="F37" s="99">
        <v>1182.0</v>
      </c>
      <c r="G37" s="43"/>
      <c r="H37" s="43"/>
      <c r="I37" s="43"/>
      <c r="J37" s="43"/>
      <c r="K37" s="43"/>
      <c r="L37" s="43"/>
      <c r="M37" s="43"/>
      <c r="N37" s="43"/>
      <c r="O37" s="43"/>
      <c r="P37" s="43"/>
      <c r="Q37" s="43"/>
      <c r="R37" s="43"/>
      <c r="S37" s="43"/>
      <c r="T37" s="43"/>
      <c r="U37" s="43"/>
      <c r="V37" s="43"/>
      <c r="W37" s="43"/>
      <c r="X37" s="43"/>
      <c r="Y37" s="43"/>
      <c r="Z37" s="43"/>
    </row>
    <row r="38">
      <c r="A38" s="45" t="s">
        <v>54</v>
      </c>
      <c r="B38" s="46" t="s">
        <v>143</v>
      </c>
      <c r="C38" s="98">
        <f t="shared" si="1"/>
        <v>15102</v>
      </c>
      <c r="D38" s="99">
        <v>10416.0</v>
      </c>
      <c r="E38" s="99">
        <v>4151.0</v>
      </c>
      <c r="F38" s="99">
        <v>535.0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144</v>
      </c>
      <c r="C40" s="103">
        <f t="shared" ref="C40:F40" si="2">sum(C3:C39)</f>
        <v>16512859</v>
      </c>
      <c r="D40" s="103">
        <f t="shared" si="2"/>
        <v>12536041</v>
      </c>
      <c r="E40" s="103">
        <f t="shared" si="2"/>
        <v>3538107</v>
      </c>
      <c r="F40" s="103">
        <f t="shared" si="2"/>
        <v>438711</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THE HOUSING PARTNERSHIP / MASS HOUSING PARTNERSHIP</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145</v>
      </c>
      <c r="B2" s="45">
        <v>1.0</v>
      </c>
      <c r="C2" s="46" t="s">
        <v>146</v>
      </c>
      <c r="D2" s="110"/>
      <c r="E2" s="111">
        <v>1988341.0</v>
      </c>
      <c r="F2" s="43"/>
      <c r="G2" s="43"/>
      <c r="H2" s="43"/>
      <c r="I2" s="43"/>
      <c r="J2" s="43"/>
      <c r="K2" s="43"/>
      <c r="L2" s="43"/>
      <c r="M2" s="43"/>
      <c r="N2" s="43"/>
      <c r="O2" s="43"/>
      <c r="P2" s="43"/>
      <c r="Q2" s="43"/>
      <c r="R2" s="43"/>
      <c r="S2" s="43"/>
      <c r="T2" s="43"/>
      <c r="U2" s="43"/>
      <c r="V2" s="43"/>
      <c r="W2" s="43"/>
      <c r="X2" s="43"/>
      <c r="Y2" s="43"/>
      <c r="Z2" s="43"/>
    </row>
    <row r="3">
      <c r="A3" s="49"/>
      <c r="B3" s="45">
        <v>2.0</v>
      </c>
      <c r="C3" s="46" t="s">
        <v>147</v>
      </c>
      <c r="D3" s="112"/>
      <c r="E3" s="111">
        <v>1.0337684E7</v>
      </c>
      <c r="F3" s="43"/>
      <c r="G3" s="43"/>
      <c r="H3" s="43"/>
      <c r="I3" s="43"/>
      <c r="J3" s="43"/>
      <c r="K3" s="43"/>
      <c r="L3" s="43"/>
      <c r="M3" s="43"/>
      <c r="N3" s="43"/>
      <c r="O3" s="43"/>
      <c r="P3" s="43"/>
      <c r="Q3" s="43"/>
      <c r="R3" s="43"/>
      <c r="S3" s="43"/>
      <c r="T3" s="43"/>
      <c r="U3" s="43"/>
      <c r="V3" s="43"/>
      <c r="W3" s="43"/>
      <c r="X3" s="43"/>
      <c r="Y3" s="43"/>
      <c r="Z3" s="43"/>
    </row>
    <row r="4">
      <c r="A4" s="49"/>
      <c r="B4" s="45">
        <v>3.0</v>
      </c>
      <c r="C4" s="46" t="s">
        <v>148</v>
      </c>
      <c r="D4" s="110"/>
      <c r="E4" s="111">
        <v>659197.0</v>
      </c>
      <c r="F4" s="43"/>
      <c r="G4" s="43"/>
      <c r="H4" s="43"/>
      <c r="I4" s="43"/>
      <c r="J4" s="43"/>
      <c r="K4" s="43"/>
      <c r="L4" s="43"/>
      <c r="M4" s="43"/>
      <c r="N4" s="43"/>
      <c r="O4" s="43"/>
      <c r="P4" s="43"/>
      <c r="Q4" s="43"/>
      <c r="R4" s="43"/>
      <c r="S4" s="43"/>
      <c r="T4" s="43"/>
      <c r="U4" s="43"/>
      <c r="V4" s="43"/>
      <c r="W4" s="43"/>
      <c r="X4" s="43"/>
      <c r="Y4" s="43"/>
      <c r="Z4" s="43"/>
    </row>
    <row r="5">
      <c r="A5" s="49"/>
      <c r="B5" s="45">
        <v>4.0</v>
      </c>
      <c r="C5" s="46" t="s">
        <v>149</v>
      </c>
      <c r="D5" s="112"/>
      <c r="E5" s="111">
        <v>1201091.0</v>
      </c>
      <c r="F5" s="43"/>
      <c r="G5" s="43"/>
      <c r="H5" s="43"/>
      <c r="I5" s="43"/>
      <c r="J5" s="43"/>
      <c r="K5" s="43"/>
      <c r="L5" s="43"/>
      <c r="M5" s="43"/>
      <c r="N5" s="43"/>
      <c r="O5" s="43"/>
      <c r="P5" s="43"/>
      <c r="Q5" s="43"/>
      <c r="R5" s="43"/>
      <c r="S5" s="43"/>
      <c r="T5" s="43"/>
      <c r="U5" s="43"/>
      <c r="V5" s="43"/>
      <c r="W5" s="43"/>
      <c r="X5" s="43"/>
      <c r="Y5" s="43"/>
      <c r="Z5" s="43"/>
    </row>
    <row r="6">
      <c r="A6" s="49"/>
      <c r="B6" s="45">
        <v>5.0</v>
      </c>
      <c r="C6" s="51" t="s">
        <v>150</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151</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152</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153</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154</v>
      </c>
      <c r="D10" s="110"/>
      <c r="E10" s="111">
        <v>237513.0</v>
      </c>
      <c r="F10" s="43"/>
      <c r="G10" s="43"/>
      <c r="H10" s="43"/>
      <c r="I10" s="43"/>
      <c r="J10" s="43"/>
      <c r="K10" s="43"/>
      <c r="L10" s="43"/>
      <c r="M10" s="43"/>
      <c r="N10" s="43"/>
      <c r="O10" s="43"/>
      <c r="P10" s="43"/>
      <c r="Q10" s="43"/>
      <c r="R10" s="43"/>
      <c r="S10" s="43"/>
      <c r="T10" s="43"/>
      <c r="U10" s="43"/>
      <c r="V10" s="43"/>
      <c r="W10" s="43"/>
      <c r="X10" s="43"/>
      <c r="Y10" s="43"/>
      <c r="Z10" s="43"/>
    </row>
    <row r="11">
      <c r="A11" s="49"/>
      <c r="B11" s="45" t="s">
        <v>155</v>
      </c>
      <c r="C11" s="46" t="s">
        <v>156</v>
      </c>
      <c r="D11" s="111">
        <v>703941.0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157</v>
      </c>
      <c r="C12" s="46" t="s">
        <v>158</v>
      </c>
      <c r="D12" s="111">
        <v>658837.0</v>
      </c>
      <c r="E12" s="108">
        <f>D11-D12</f>
        <v>45104</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159</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160</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161</v>
      </c>
      <c r="D15" s="112"/>
      <c r="E15" s="111">
        <v>1.6630335E7</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162</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163</v>
      </c>
      <c r="D17" s="112"/>
      <c r="E17" s="111">
        <v>6663050.0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164</v>
      </c>
      <c r="D18" s="113"/>
      <c r="E18" s="114">
        <f>sum(E2:E17)</f>
        <v>37762315</v>
      </c>
      <c r="F18" s="43"/>
      <c r="G18" s="43"/>
      <c r="H18" s="43"/>
      <c r="I18" s="43"/>
      <c r="J18" s="43"/>
      <c r="K18" s="43"/>
      <c r="L18" s="43"/>
      <c r="M18" s="43"/>
      <c r="N18" s="43"/>
      <c r="O18" s="43"/>
      <c r="P18" s="43"/>
      <c r="Q18" s="43"/>
      <c r="R18" s="43"/>
      <c r="S18" s="43"/>
      <c r="T18" s="43"/>
      <c r="U18" s="43"/>
      <c r="V18" s="43"/>
      <c r="W18" s="43"/>
      <c r="X18" s="43"/>
      <c r="Y18" s="43"/>
      <c r="Z18" s="43"/>
    </row>
    <row r="19">
      <c r="A19" s="44" t="s">
        <v>165</v>
      </c>
      <c r="B19" s="115">
        <v>17.0</v>
      </c>
      <c r="C19" s="116" t="s">
        <v>166</v>
      </c>
      <c r="D19" s="117"/>
      <c r="E19" s="111">
        <v>1038201.0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167</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168</v>
      </c>
      <c r="D21" s="117"/>
      <c r="E21" s="111">
        <v>178670.0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169</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170</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171</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172</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173</v>
      </c>
      <c r="D26" s="117"/>
      <c r="E26" s="118">
        <v>1.9272727E7</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174</v>
      </c>
      <c r="D27" s="117"/>
      <c r="E27" s="118">
        <v>5498826.0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175</v>
      </c>
      <c r="D28" s="125"/>
      <c r="E28" s="126">
        <f>sum(E19:E27)</f>
        <v>25988424</v>
      </c>
      <c r="F28" s="43"/>
      <c r="G28" s="43"/>
      <c r="H28" s="43"/>
      <c r="I28" s="43"/>
      <c r="J28" s="43"/>
      <c r="K28" s="43"/>
      <c r="L28" s="43"/>
      <c r="M28" s="43"/>
      <c r="N28" s="43"/>
      <c r="O28" s="43"/>
      <c r="P28" s="43"/>
      <c r="Q28" s="43"/>
      <c r="R28" s="43"/>
      <c r="S28" s="43"/>
      <c r="T28" s="43"/>
      <c r="U28" s="43"/>
      <c r="V28" s="43"/>
      <c r="W28" s="43"/>
      <c r="X28" s="43"/>
      <c r="Y28" s="43"/>
      <c r="Z28" s="43"/>
    </row>
    <row r="29">
      <c r="A29" s="65" t="s">
        <v>176</v>
      </c>
      <c r="B29" s="127"/>
      <c r="C29" s="128" t="s">
        <v>177</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178</v>
      </c>
      <c r="D30" s="117"/>
      <c r="E30" s="111">
        <v>9165318.0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179</v>
      </c>
      <c r="D31" s="117"/>
      <c r="E31" s="111">
        <v>2608573.0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180</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181</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182</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183</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184</v>
      </c>
      <c r="D36" s="131"/>
      <c r="E36" s="126">
        <f>sum(E30:E35)</f>
        <v>11773891</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185</v>
      </c>
      <c r="D37" s="135"/>
      <c r="E37" s="136">
        <f>E36+E28</f>
        <v>37762315</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THE HOUSING PARTNERSHIP / MASS HOUSING PARTNERSHIP</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186</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187</v>
      </c>
      <c r="C3" s="144" t="s">
        <v>188</v>
      </c>
      <c r="D3" s="145">
        <f>'Expenses 2022'!C40</f>
        <v>16512859</v>
      </c>
      <c r="E3" s="146"/>
      <c r="F3" s="43"/>
      <c r="G3" s="43"/>
      <c r="H3" s="43"/>
      <c r="I3" s="43"/>
      <c r="J3" s="43"/>
      <c r="K3" s="43"/>
      <c r="L3" s="43"/>
      <c r="M3" s="43"/>
      <c r="N3" s="43"/>
      <c r="O3" s="43"/>
      <c r="P3" s="43"/>
      <c r="Q3" s="43"/>
      <c r="R3" s="43"/>
      <c r="S3" s="43"/>
      <c r="T3" s="43"/>
      <c r="U3" s="43"/>
      <c r="V3" s="43"/>
      <c r="W3" s="43"/>
      <c r="X3" s="43"/>
      <c r="Y3" s="43"/>
    </row>
    <row r="4">
      <c r="A4" s="138"/>
      <c r="B4" s="49"/>
      <c r="C4" s="144" t="s">
        <v>189</v>
      </c>
      <c r="D4" s="145">
        <f>'Expenses 2022'!C31</f>
        <v>185471</v>
      </c>
      <c r="E4" s="146"/>
      <c r="F4" s="43"/>
      <c r="G4" s="43"/>
      <c r="H4" s="43"/>
      <c r="I4" s="43"/>
      <c r="J4" s="43"/>
      <c r="K4" s="43"/>
      <c r="L4" s="43"/>
      <c r="M4" s="43"/>
      <c r="N4" s="43"/>
      <c r="O4" s="43"/>
      <c r="P4" s="43"/>
      <c r="Q4" s="43"/>
      <c r="R4" s="43"/>
      <c r="S4" s="43"/>
      <c r="T4" s="43"/>
      <c r="U4" s="43"/>
      <c r="V4" s="43"/>
      <c r="W4" s="43"/>
      <c r="X4" s="43"/>
      <c r="Y4" s="43"/>
    </row>
    <row r="5">
      <c r="A5" s="138"/>
      <c r="B5" s="49"/>
      <c r="C5" s="144" t="s">
        <v>190</v>
      </c>
      <c r="D5" s="145">
        <f>D3-D4</f>
        <v>16327388</v>
      </c>
      <c r="E5" s="146"/>
      <c r="F5" s="43"/>
      <c r="G5" s="43"/>
      <c r="H5" s="43"/>
      <c r="I5" s="43"/>
      <c r="J5" s="43"/>
      <c r="K5" s="43"/>
      <c r="L5" s="43"/>
      <c r="M5" s="43"/>
      <c r="N5" s="43"/>
      <c r="O5" s="43"/>
      <c r="P5" s="43"/>
      <c r="Q5" s="43"/>
      <c r="R5" s="43"/>
      <c r="S5" s="43"/>
      <c r="T5" s="43"/>
      <c r="U5" s="43"/>
      <c r="V5" s="43"/>
      <c r="W5" s="43"/>
      <c r="X5" s="43"/>
      <c r="Y5" s="43"/>
    </row>
    <row r="6">
      <c r="A6" s="138"/>
      <c r="B6" s="49"/>
      <c r="C6" s="144" t="s">
        <v>191</v>
      </c>
      <c r="D6" s="145">
        <f>D5/12</f>
        <v>1360615.667</v>
      </c>
      <c r="E6" s="146"/>
      <c r="F6" s="43"/>
      <c r="G6" s="43"/>
      <c r="H6" s="43"/>
      <c r="I6" s="43"/>
      <c r="J6" s="43"/>
      <c r="K6" s="43"/>
      <c r="L6" s="43"/>
      <c r="M6" s="43"/>
      <c r="N6" s="43"/>
      <c r="O6" s="43"/>
      <c r="P6" s="43"/>
      <c r="Q6" s="43"/>
      <c r="R6" s="43"/>
      <c r="S6" s="43"/>
      <c r="T6" s="43"/>
      <c r="U6" s="43"/>
      <c r="V6" s="43"/>
      <c r="W6" s="43"/>
      <c r="X6" s="43"/>
      <c r="Y6" s="43"/>
    </row>
    <row r="7">
      <c r="A7" s="138"/>
      <c r="B7" s="49"/>
      <c r="C7" s="144" t="s">
        <v>192</v>
      </c>
      <c r="D7" s="75">
        <f>'Balance Sheet 2022'!E2+'Balance Sheet 2022'!E3</f>
        <v>12326025</v>
      </c>
      <c r="E7" s="146"/>
      <c r="F7" s="43"/>
      <c r="G7" s="43"/>
      <c r="H7" s="43"/>
      <c r="I7" s="43"/>
      <c r="J7" s="43"/>
      <c r="K7" s="43"/>
      <c r="L7" s="43"/>
      <c r="M7" s="43"/>
      <c r="N7" s="43"/>
      <c r="O7" s="43"/>
      <c r="P7" s="43"/>
      <c r="Q7" s="43"/>
      <c r="R7" s="43"/>
      <c r="S7" s="43"/>
      <c r="T7" s="43"/>
      <c r="U7" s="43"/>
      <c r="V7" s="43"/>
      <c r="W7" s="43"/>
      <c r="X7" s="43"/>
      <c r="Y7" s="43"/>
    </row>
    <row r="8">
      <c r="A8" s="138"/>
      <c r="B8" s="49"/>
      <c r="C8" s="147" t="s">
        <v>186</v>
      </c>
      <c r="D8" s="148">
        <f>D7/D6</f>
        <v>9.059152634</v>
      </c>
      <c r="E8" s="149" t="s">
        <v>193</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194</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195</v>
      </c>
      <c r="C11" s="144" t="s">
        <v>196</v>
      </c>
      <c r="D11" s="75">
        <f>'Balance Sheet 2022'!E30</f>
        <v>9165318</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197</v>
      </c>
      <c r="D12" s="75">
        <f>'Expenses 2022'!C40</f>
        <v>16512859</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198</v>
      </c>
      <c r="D13" s="145">
        <f>D12/12</f>
        <v>1376071.583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194</v>
      </c>
      <c r="D14" s="148">
        <f>D11/D13</f>
        <v>6.660495072</v>
      </c>
      <c r="E14" s="149" t="s">
        <v>193</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199</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200</v>
      </c>
      <c r="C17" s="144" t="s">
        <v>201</v>
      </c>
      <c r="D17" s="75">
        <f>sum('Balance Sheet 2022'!E13:E15)</f>
        <v>16630335</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197</v>
      </c>
      <c r="D18" s="75">
        <f>'Expenses 2022'!C40</f>
        <v>16512859</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198</v>
      </c>
      <c r="D19" s="145">
        <f>D18/12</f>
        <v>1376071.583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202</v>
      </c>
      <c r="D20" s="148">
        <f>D17/D19</f>
        <v>12.08537056</v>
      </c>
      <c r="E20" s="149" t="s">
        <v>193</v>
      </c>
      <c r="F20" s="43"/>
      <c r="G20" s="43"/>
      <c r="H20" s="43"/>
      <c r="I20" s="43"/>
      <c r="J20" s="43"/>
      <c r="K20" s="43"/>
      <c r="L20" s="43"/>
      <c r="M20" s="43"/>
      <c r="N20" s="43"/>
      <c r="O20" s="43"/>
      <c r="P20" s="43"/>
      <c r="Q20" s="43"/>
      <c r="R20" s="43"/>
      <c r="S20" s="43"/>
      <c r="T20" s="43"/>
      <c r="U20" s="43"/>
      <c r="V20" s="43"/>
      <c r="W20" s="43"/>
      <c r="X20" s="43"/>
      <c r="Y20" s="43"/>
    </row>
    <row r="21">
      <c r="A21" s="138"/>
      <c r="B21" s="49"/>
      <c r="C21" s="153" t="s">
        <v>203</v>
      </c>
      <c r="D21" s="154">
        <f>D20+D8</f>
        <v>21.14452319</v>
      </c>
      <c r="E21" s="155" t="s">
        <v>193</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204</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205</v>
      </c>
      <c r="C24" s="159"/>
      <c r="D24" s="160">
        <f>max('Revenues 2022'!E2:E7,'Revenues 2022'!F10:F15)</f>
        <v>3377619</v>
      </c>
      <c r="E24" s="161" t="s">
        <v>206</v>
      </c>
      <c r="F24" s="43"/>
      <c r="G24" s="43"/>
      <c r="H24" s="43"/>
      <c r="I24" s="43"/>
      <c r="J24" s="43"/>
      <c r="K24" s="43"/>
      <c r="L24" s="43"/>
      <c r="M24" s="43"/>
      <c r="N24" s="43"/>
      <c r="O24" s="43"/>
      <c r="P24" s="43"/>
      <c r="Q24" s="43"/>
      <c r="R24" s="43"/>
      <c r="S24" s="43"/>
      <c r="T24" s="43"/>
      <c r="U24" s="43"/>
      <c r="V24" s="43"/>
      <c r="W24" s="43"/>
      <c r="X24" s="43"/>
      <c r="Y24" s="43"/>
    </row>
    <row r="25">
      <c r="A25" s="138"/>
      <c r="B25" s="49"/>
      <c r="C25" s="144" t="s">
        <v>207</v>
      </c>
      <c r="D25" s="145">
        <f>'Revenues 2022'!F44</f>
        <v>12049370</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204</v>
      </c>
      <c r="D26" s="162">
        <f>D24/D25</f>
        <v>0.2803149874</v>
      </c>
      <c r="E26" s="149" t="s">
        <v>208</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209</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210</v>
      </c>
      <c r="C29" s="144" t="s">
        <v>211</v>
      </c>
      <c r="D29" s="75">
        <f>SUM('Expenses 2022'!C7:C9)</f>
        <v>6740913</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212</v>
      </c>
      <c r="D30" s="75">
        <f>SUM('Expenses 2022'!C10:C12)</f>
        <v>1435940</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213</v>
      </c>
      <c r="D31" s="75">
        <f>sum(D29:D30)</f>
        <v>8176853</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188</v>
      </c>
      <c r="D32" s="75">
        <f>'Expenses 2022'!C40</f>
        <v>16512859</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214</v>
      </c>
      <c r="D33" s="162">
        <f>D31/D32</f>
        <v>0.4951809375</v>
      </c>
      <c r="E33" s="149" t="s">
        <v>215</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216</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217</v>
      </c>
      <c r="C36" s="144" t="s">
        <v>218</v>
      </c>
      <c r="D36" s="75">
        <f>SUM('Expenses 2022'!C10:C11)</f>
        <v>1042552</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211</v>
      </c>
      <c r="D37" s="75">
        <f>SUM('Expenses 2022'!C7:C9)</f>
        <v>6740913</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216</v>
      </c>
      <c r="D38" s="162">
        <f>D36/D37</f>
        <v>0.1546603554</v>
      </c>
      <c r="E38" s="149" t="s">
        <v>219</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220</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221</v>
      </c>
      <c r="C41" s="147" t="s">
        <v>222</v>
      </c>
      <c r="D41" s="75">
        <f>'Expenses 2022'!D40</f>
        <v>12536041</v>
      </c>
      <c r="E41" s="164">
        <f t="shared" ref="E41:E44" si="1">D41/$D$44</f>
        <v>0.7591684154</v>
      </c>
      <c r="F41" s="43"/>
      <c r="G41" s="43"/>
      <c r="H41" s="43"/>
      <c r="I41" s="43"/>
      <c r="J41" s="43"/>
      <c r="K41" s="43"/>
      <c r="L41" s="43"/>
      <c r="M41" s="43"/>
      <c r="N41" s="43"/>
      <c r="O41" s="43"/>
      <c r="P41" s="43"/>
      <c r="Q41" s="43"/>
      <c r="R41" s="43"/>
      <c r="S41" s="43"/>
      <c r="T41" s="43"/>
      <c r="U41" s="43"/>
      <c r="V41" s="43"/>
      <c r="W41" s="43"/>
      <c r="X41" s="43"/>
      <c r="Y41" s="43"/>
    </row>
    <row r="42">
      <c r="A42" s="138"/>
      <c r="B42" s="49"/>
      <c r="C42" s="147" t="s">
        <v>223</v>
      </c>
      <c r="D42" s="145">
        <f>'Expenses 2022'!E40</f>
        <v>3538107</v>
      </c>
      <c r="E42" s="164">
        <f t="shared" si="1"/>
        <v>0.2142637444</v>
      </c>
      <c r="F42" s="43"/>
      <c r="G42" s="43"/>
      <c r="H42" s="43"/>
      <c r="I42" s="43"/>
      <c r="J42" s="43"/>
      <c r="K42" s="43"/>
      <c r="L42" s="43"/>
      <c r="M42" s="43"/>
      <c r="N42" s="43"/>
      <c r="O42" s="43"/>
      <c r="P42" s="43"/>
      <c r="Q42" s="43"/>
      <c r="R42" s="43"/>
      <c r="S42" s="43"/>
      <c r="T42" s="43"/>
      <c r="U42" s="43"/>
      <c r="V42" s="43"/>
      <c r="W42" s="43"/>
      <c r="X42" s="43"/>
      <c r="Y42" s="43"/>
    </row>
    <row r="43">
      <c r="A43" s="138"/>
      <c r="B43" s="49"/>
      <c r="C43" s="147" t="s">
        <v>224</v>
      </c>
      <c r="D43" s="145">
        <f>'Expenses 2022'!F40</f>
        <v>438711</v>
      </c>
      <c r="E43" s="164">
        <f t="shared" si="1"/>
        <v>0.02656784025</v>
      </c>
      <c r="F43" s="43"/>
      <c r="G43" s="43"/>
      <c r="H43" s="43"/>
      <c r="I43" s="43"/>
      <c r="J43" s="43"/>
      <c r="K43" s="43"/>
      <c r="L43" s="43"/>
      <c r="M43" s="43"/>
      <c r="N43" s="43"/>
      <c r="O43" s="43"/>
      <c r="P43" s="43"/>
      <c r="Q43" s="43"/>
      <c r="R43" s="43"/>
      <c r="S43" s="43"/>
      <c r="T43" s="43"/>
      <c r="U43" s="43"/>
      <c r="V43" s="43"/>
      <c r="W43" s="43"/>
      <c r="X43" s="43"/>
      <c r="Y43" s="43"/>
    </row>
    <row r="44">
      <c r="A44" s="138"/>
      <c r="B44" s="49"/>
      <c r="C44" s="144" t="s">
        <v>188</v>
      </c>
      <c r="D44" s="145">
        <f>sum(D41:D43)</f>
        <v>16512859</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225</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226</v>
      </c>
      <c r="C47" s="144" t="s">
        <v>227</v>
      </c>
      <c r="D47" s="145">
        <f>'Revenues 2022'!F9</f>
        <v>5925141</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228</v>
      </c>
      <c r="D48" s="145">
        <f>'Expenses 2022'!F40</f>
        <v>438711</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229</v>
      </c>
      <c r="D49" s="165">
        <f>if(D48=0, "$0",D47/D48)</f>
        <v>13.50579539</v>
      </c>
      <c r="E49" s="149" t="s">
        <v>230</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231</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232</v>
      </c>
      <c r="C52" s="144" t="s">
        <v>233</v>
      </c>
      <c r="D52" s="145">
        <f>sum('Balance Sheet 2022'!E2:E10)</f>
        <v>14423826</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234</v>
      </c>
      <c r="D53" s="145">
        <f>sum('Balance Sheet 2022'!E19:E22)</f>
        <v>1216871</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235</v>
      </c>
      <c r="D54" s="167">
        <f>D52/D53</f>
        <v>11.85320876</v>
      </c>
      <c r="E54" s="149" t="s">
        <v>236</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237</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238</v>
      </c>
      <c r="C57" s="144" t="s">
        <v>239</v>
      </c>
      <c r="D57" s="145">
        <f>sum('Balance Sheet 2022'!E25:E26)</f>
        <v>19272727</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240</v>
      </c>
      <c r="D58" s="145">
        <f>'Balance Sheet 2022'!E18</f>
        <v>37762315</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241</v>
      </c>
      <c r="D59" s="168">
        <f>D57/D58</f>
        <v>0.5103693193</v>
      </c>
      <c r="E59" s="149" t="s">
        <v>242</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THE HOUSING PARTNERSHIP / MASS HOUSING PARTNERSHIP</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1277109.0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1206889.0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1.944359E7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21927588</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3584440.0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t="s">
        <v>68</v>
      </c>
      <c r="D11" s="61"/>
      <c r="E11" s="61"/>
      <c r="F11" s="62">
        <v>1825274.0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397750.0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69</v>
      </c>
      <c r="D16" s="57"/>
      <c r="E16" s="57"/>
      <c r="F16" s="57">
        <f>sum(F10:F15)</f>
        <v>5807464</v>
      </c>
      <c r="G16" s="58"/>
      <c r="H16" s="58"/>
      <c r="I16" s="58"/>
      <c r="J16" s="58"/>
      <c r="K16" s="58"/>
      <c r="L16" s="58"/>
      <c r="M16" s="58"/>
      <c r="N16" s="58"/>
      <c r="O16" s="58"/>
      <c r="P16" s="58"/>
      <c r="Q16" s="58"/>
      <c r="R16" s="58"/>
      <c r="S16" s="58"/>
      <c r="T16" s="58"/>
      <c r="U16" s="58"/>
      <c r="V16" s="58"/>
      <c r="W16" s="58"/>
      <c r="X16" s="58"/>
      <c r="Y16" s="58"/>
      <c r="Z16" s="58"/>
    </row>
    <row r="17">
      <c r="A17" s="65" t="s">
        <v>70</v>
      </c>
      <c r="B17" s="66">
        <v>3.0</v>
      </c>
      <c r="C17" s="67" t="s">
        <v>71</v>
      </c>
      <c r="D17" s="61"/>
      <c r="E17" s="61"/>
      <c r="F17" s="62">
        <v>515493.0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72</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73</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74</v>
      </c>
      <c r="E20" s="73" t="s">
        <v>75</v>
      </c>
      <c r="F20" s="74"/>
      <c r="G20" s="43"/>
      <c r="H20" s="43"/>
      <c r="I20" s="43"/>
      <c r="J20" s="43"/>
      <c r="K20" s="43"/>
      <c r="L20" s="43"/>
      <c r="M20" s="43"/>
      <c r="N20" s="43"/>
      <c r="O20" s="43"/>
      <c r="P20" s="43"/>
      <c r="Q20" s="43"/>
      <c r="R20" s="43"/>
      <c r="S20" s="43"/>
      <c r="T20" s="43"/>
      <c r="U20" s="43"/>
      <c r="V20" s="43"/>
      <c r="W20" s="43"/>
      <c r="X20" s="43"/>
      <c r="Y20" s="43"/>
      <c r="Z20" s="43"/>
    </row>
    <row r="21">
      <c r="A21" s="49"/>
      <c r="B21" s="59" t="s">
        <v>76</v>
      </c>
      <c r="C21" s="46" t="s">
        <v>77</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78</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79</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80</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81</v>
      </c>
      <c r="E25" s="73" t="s">
        <v>82</v>
      </c>
      <c r="F25" s="74"/>
      <c r="G25" s="76"/>
      <c r="H25" s="43"/>
      <c r="I25" s="43"/>
      <c r="J25" s="43"/>
      <c r="K25" s="43"/>
      <c r="L25" s="43"/>
      <c r="M25" s="43"/>
      <c r="N25" s="43"/>
      <c r="O25" s="43"/>
      <c r="P25" s="43"/>
      <c r="Q25" s="43"/>
      <c r="R25" s="43"/>
      <c r="S25" s="43"/>
      <c r="T25" s="43"/>
      <c r="U25" s="43"/>
      <c r="V25" s="43"/>
      <c r="W25" s="43"/>
      <c r="X25" s="43"/>
      <c r="Y25" s="43"/>
      <c r="Z25" s="43"/>
    </row>
    <row r="26">
      <c r="A26" s="49"/>
      <c r="B26" s="45" t="s">
        <v>83</v>
      </c>
      <c r="C26" s="77" t="s">
        <v>243</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85</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86</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87</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88</v>
      </c>
      <c r="C30" s="51" t="s">
        <v>89</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90</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91</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92</v>
      </c>
      <c r="C33" s="51" t="s">
        <v>93</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94</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95</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96</v>
      </c>
      <c r="C36" s="51" t="s">
        <v>97</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98</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99</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100</v>
      </c>
      <c r="C39" s="83"/>
      <c r="D39" s="74"/>
      <c r="E39" s="48">
        <v>188013.0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69</v>
      </c>
      <c r="D43" s="79"/>
      <c r="E43" s="79"/>
      <c r="F43" s="57">
        <f>sum(E39:E42)</f>
        <v>188013</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103</v>
      </c>
      <c r="D44" s="88"/>
      <c r="E44" s="88"/>
      <c r="F44" s="89">
        <f>sum(F16:F43)+F9</f>
        <v>28438558</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THE HOUSING PARTNERSHIP / MASS HOUSING PARTNERSHIP</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104</v>
      </c>
      <c r="D2" s="42" t="s">
        <v>105</v>
      </c>
      <c r="E2" s="42" t="s">
        <v>106</v>
      </c>
      <c r="F2" s="42" t="s">
        <v>107</v>
      </c>
      <c r="G2" s="43"/>
      <c r="H2" s="43"/>
      <c r="I2" s="43"/>
      <c r="J2" s="43"/>
      <c r="K2" s="43"/>
      <c r="L2" s="43"/>
      <c r="M2" s="43"/>
      <c r="N2" s="43"/>
      <c r="O2" s="43"/>
      <c r="P2" s="43"/>
      <c r="Q2" s="43"/>
      <c r="R2" s="43"/>
      <c r="S2" s="43"/>
      <c r="T2" s="43"/>
      <c r="U2" s="43"/>
      <c r="V2" s="43"/>
      <c r="W2" s="43"/>
      <c r="X2" s="43"/>
      <c r="Y2" s="43"/>
      <c r="Z2" s="43"/>
    </row>
    <row r="3">
      <c r="A3" s="80">
        <v>1.0</v>
      </c>
      <c r="B3" s="96" t="s">
        <v>108</v>
      </c>
      <c r="C3" s="98">
        <f t="shared" ref="C3:C39" si="1">sum(D3:F3)</f>
        <v>1671425</v>
      </c>
      <c r="D3" s="99">
        <v>1671425.0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109</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110</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111</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112</v>
      </c>
      <c r="C7" s="98">
        <f t="shared" si="1"/>
        <v>1977830</v>
      </c>
      <c r="D7" s="99">
        <v>1344924.0</v>
      </c>
      <c r="E7" s="99">
        <v>573571.0</v>
      </c>
      <c r="F7" s="99">
        <v>59335.0</v>
      </c>
      <c r="G7" s="43"/>
      <c r="H7" s="43"/>
      <c r="I7" s="43"/>
      <c r="J7" s="43"/>
      <c r="K7" s="43"/>
      <c r="L7" s="43"/>
      <c r="M7" s="43"/>
      <c r="N7" s="43"/>
      <c r="O7" s="43"/>
      <c r="P7" s="43"/>
      <c r="Q7" s="43"/>
      <c r="R7" s="43"/>
      <c r="S7" s="43"/>
      <c r="T7" s="43"/>
      <c r="U7" s="43"/>
      <c r="V7" s="43"/>
      <c r="W7" s="43"/>
      <c r="X7" s="43"/>
      <c r="Y7" s="43"/>
      <c r="Z7" s="43"/>
    </row>
    <row r="8">
      <c r="A8" s="80">
        <v>6.0</v>
      </c>
      <c r="B8" s="96" t="s">
        <v>113</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114</v>
      </c>
      <c r="C9" s="98">
        <f t="shared" si="1"/>
        <v>6704651</v>
      </c>
      <c r="D9" s="99">
        <v>4455160.0</v>
      </c>
      <c r="E9" s="99">
        <v>2015844.0</v>
      </c>
      <c r="F9" s="99">
        <v>233647.0</v>
      </c>
      <c r="G9" s="43"/>
      <c r="H9" s="43"/>
      <c r="I9" s="43"/>
      <c r="J9" s="43"/>
      <c r="K9" s="43"/>
      <c r="L9" s="43"/>
      <c r="M9" s="43"/>
      <c r="N9" s="43"/>
      <c r="O9" s="43"/>
      <c r="P9" s="43"/>
      <c r="Q9" s="43"/>
      <c r="R9" s="43"/>
      <c r="S9" s="43"/>
      <c r="T9" s="43"/>
      <c r="U9" s="43"/>
      <c r="V9" s="43"/>
      <c r="W9" s="43"/>
      <c r="X9" s="43"/>
      <c r="Y9" s="43"/>
      <c r="Z9" s="43"/>
    </row>
    <row r="10">
      <c r="A10" s="80">
        <v>8.0</v>
      </c>
      <c r="B10" s="96" t="s">
        <v>115</v>
      </c>
      <c r="C10" s="98">
        <f t="shared" si="1"/>
        <v>539607</v>
      </c>
      <c r="D10" s="99">
        <v>365162.0</v>
      </c>
      <c r="E10" s="99">
        <v>155689.0</v>
      </c>
      <c r="F10" s="99">
        <v>18756.0</v>
      </c>
      <c r="G10" s="43"/>
      <c r="H10" s="43"/>
      <c r="I10" s="43"/>
      <c r="J10" s="43"/>
      <c r="K10" s="43"/>
      <c r="L10" s="43"/>
      <c r="M10" s="43"/>
      <c r="N10" s="43"/>
      <c r="O10" s="43"/>
      <c r="P10" s="43"/>
      <c r="Q10" s="43"/>
      <c r="R10" s="43"/>
      <c r="S10" s="43"/>
      <c r="T10" s="43"/>
      <c r="U10" s="43"/>
      <c r="V10" s="43"/>
      <c r="W10" s="43"/>
      <c r="X10" s="43"/>
      <c r="Y10" s="43"/>
      <c r="Z10" s="43"/>
    </row>
    <row r="11">
      <c r="A11" s="45">
        <v>9.0</v>
      </c>
      <c r="B11" s="46" t="s">
        <v>116</v>
      </c>
      <c r="C11" s="98">
        <f t="shared" si="1"/>
        <v>641899</v>
      </c>
      <c r="D11" s="99">
        <v>434433.0</v>
      </c>
      <c r="E11" s="99">
        <v>185226.0</v>
      </c>
      <c r="F11" s="99">
        <v>22240.0</v>
      </c>
      <c r="G11" s="43"/>
      <c r="H11" s="43"/>
      <c r="I11" s="43"/>
      <c r="J11" s="43"/>
      <c r="K11" s="43"/>
      <c r="L11" s="43"/>
      <c r="M11" s="43"/>
      <c r="N11" s="43"/>
      <c r="O11" s="43"/>
      <c r="P11" s="43"/>
      <c r="Q11" s="43"/>
      <c r="R11" s="43"/>
      <c r="S11" s="43"/>
      <c r="T11" s="43"/>
      <c r="U11" s="43"/>
      <c r="V11" s="43"/>
      <c r="W11" s="43"/>
      <c r="X11" s="43"/>
      <c r="Y11" s="43"/>
      <c r="Z11" s="43"/>
    </row>
    <row r="12">
      <c r="A12" s="45">
        <v>10.0</v>
      </c>
      <c r="B12" s="46" t="s">
        <v>117</v>
      </c>
      <c r="C12" s="98">
        <f t="shared" si="1"/>
        <v>551355</v>
      </c>
      <c r="D12" s="99">
        <v>371748.0</v>
      </c>
      <c r="E12" s="99">
        <v>160306.0</v>
      </c>
      <c r="F12" s="99">
        <v>19301.0</v>
      </c>
      <c r="G12" s="43"/>
      <c r="H12" s="43"/>
      <c r="I12" s="43"/>
      <c r="J12" s="43"/>
      <c r="K12" s="43"/>
      <c r="L12" s="43"/>
      <c r="M12" s="43"/>
      <c r="N12" s="43"/>
      <c r="O12" s="43"/>
      <c r="P12" s="43"/>
      <c r="Q12" s="43"/>
      <c r="R12" s="43"/>
      <c r="S12" s="43"/>
      <c r="T12" s="43"/>
      <c r="U12" s="43"/>
      <c r="V12" s="43"/>
      <c r="W12" s="43"/>
      <c r="X12" s="43"/>
      <c r="Y12" s="43"/>
      <c r="Z12" s="43"/>
    </row>
    <row r="13">
      <c r="A13" s="45">
        <v>11.0</v>
      </c>
      <c r="B13" s="46" t="s">
        <v>118</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119</v>
      </c>
      <c r="B14" s="46" t="s">
        <v>120</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121</v>
      </c>
      <c r="C15" s="98">
        <f t="shared" si="1"/>
        <v>175139</v>
      </c>
      <c r="D15" s="99">
        <v>0.0</v>
      </c>
      <c r="E15" s="99">
        <v>175139.0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122</v>
      </c>
      <c r="C16" s="98">
        <f t="shared" si="1"/>
        <v>61450</v>
      </c>
      <c r="D16" s="99">
        <v>0.0</v>
      </c>
      <c r="E16" s="99">
        <v>61450.0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123</v>
      </c>
      <c r="C17" s="98">
        <f t="shared" si="1"/>
        <v>9518</v>
      </c>
      <c r="D17" s="99">
        <v>0.0</v>
      </c>
      <c r="E17" s="99">
        <v>9518.0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124</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125</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126</v>
      </c>
      <c r="C20" s="98">
        <f t="shared" si="1"/>
        <v>2854084</v>
      </c>
      <c r="D20" s="99">
        <v>2114735.0</v>
      </c>
      <c r="E20" s="99">
        <v>704054.0</v>
      </c>
      <c r="F20" s="99">
        <v>35295.0</v>
      </c>
      <c r="G20" s="43"/>
      <c r="H20" s="43"/>
      <c r="I20" s="43"/>
      <c r="J20" s="43"/>
      <c r="K20" s="43"/>
      <c r="L20" s="43"/>
      <c r="M20" s="43"/>
      <c r="N20" s="43"/>
      <c r="O20" s="43"/>
      <c r="P20" s="43"/>
      <c r="Q20" s="43"/>
      <c r="R20" s="43"/>
      <c r="S20" s="43"/>
      <c r="T20" s="43"/>
      <c r="U20" s="43"/>
      <c r="V20" s="43"/>
      <c r="W20" s="43"/>
      <c r="X20" s="43"/>
      <c r="Y20" s="43"/>
      <c r="Z20" s="43"/>
    </row>
    <row r="21">
      <c r="A21" s="45">
        <v>12.0</v>
      </c>
      <c r="B21" s="46" t="s">
        <v>127</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128</v>
      </c>
      <c r="C22" s="98">
        <f t="shared" si="1"/>
        <v>130739</v>
      </c>
      <c r="D22" s="99">
        <v>31428.0</v>
      </c>
      <c r="E22" s="99">
        <v>97037.0</v>
      </c>
      <c r="F22" s="99">
        <v>2274.0</v>
      </c>
      <c r="G22" s="43"/>
      <c r="H22" s="43"/>
      <c r="I22" s="43"/>
      <c r="J22" s="43"/>
      <c r="K22" s="43"/>
      <c r="L22" s="43"/>
      <c r="M22" s="43"/>
      <c r="N22" s="43"/>
      <c r="O22" s="43"/>
      <c r="P22" s="43"/>
      <c r="Q22" s="43"/>
      <c r="R22" s="43"/>
      <c r="S22" s="43"/>
      <c r="T22" s="43"/>
      <c r="U22" s="43"/>
      <c r="V22" s="43"/>
      <c r="W22" s="43"/>
      <c r="X22" s="43"/>
      <c r="Y22" s="43"/>
      <c r="Z22" s="43"/>
    </row>
    <row r="23">
      <c r="A23" s="45">
        <v>14.0</v>
      </c>
      <c r="B23" s="46" t="s">
        <v>129</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73</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130</v>
      </c>
      <c r="C25" s="98">
        <f t="shared" si="1"/>
        <v>576946</v>
      </c>
      <c r="D25" s="99">
        <v>391085.0</v>
      </c>
      <c r="E25" s="99">
        <v>170770.0</v>
      </c>
      <c r="F25" s="99">
        <v>15091.0</v>
      </c>
      <c r="G25" s="43"/>
      <c r="H25" s="43"/>
      <c r="I25" s="43"/>
      <c r="J25" s="43"/>
      <c r="K25" s="43"/>
      <c r="L25" s="43"/>
      <c r="M25" s="43"/>
      <c r="N25" s="43"/>
      <c r="O25" s="43"/>
      <c r="P25" s="43"/>
      <c r="Q25" s="43"/>
      <c r="R25" s="43"/>
      <c r="S25" s="43"/>
      <c r="T25" s="43"/>
      <c r="U25" s="43"/>
      <c r="V25" s="43"/>
      <c r="W25" s="43"/>
      <c r="X25" s="43"/>
      <c r="Y25" s="43"/>
      <c r="Z25" s="43"/>
    </row>
    <row r="26">
      <c r="A26" s="45">
        <v>17.0</v>
      </c>
      <c r="B26" s="46" t="s">
        <v>131</v>
      </c>
      <c r="C26" s="98">
        <f t="shared" si="1"/>
        <v>411398</v>
      </c>
      <c r="D26" s="99">
        <v>320928.0</v>
      </c>
      <c r="E26" s="99">
        <v>71125.0</v>
      </c>
      <c r="F26" s="99">
        <v>19345.0</v>
      </c>
      <c r="G26" s="43"/>
      <c r="H26" s="43"/>
      <c r="I26" s="43"/>
      <c r="J26" s="43"/>
      <c r="K26" s="43"/>
      <c r="L26" s="43"/>
      <c r="M26" s="43"/>
      <c r="N26" s="43"/>
      <c r="O26" s="43"/>
      <c r="P26" s="43"/>
      <c r="Q26" s="43"/>
      <c r="R26" s="43"/>
      <c r="S26" s="43"/>
      <c r="T26" s="43"/>
      <c r="U26" s="43"/>
      <c r="V26" s="43"/>
      <c r="W26" s="43"/>
      <c r="X26" s="43"/>
      <c r="Y26" s="43"/>
      <c r="Z26" s="43"/>
    </row>
    <row r="27">
      <c r="A27" s="80">
        <v>18.0</v>
      </c>
      <c r="B27" s="96" t="s">
        <v>132</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133</v>
      </c>
      <c r="C28" s="98">
        <f t="shared" si="1"/>
        <v>554675</v>
      </c>
      <c r="D28" s="99">
        <v>527214.0</v>
      </c>
      <c r="E28" s="99">
        <v>27461.0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134</v>
      </c>
      <c r="C29" s="98">
        <f t="shared" si="1"/>
        <v>684307</v>
      </c>
      <c r="D29" s="99">
        <v>684307.0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135</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136</v>
      </c>
      <c r="C31" s="98">
        <f t="shared" si="1"/>
        <v>93541</v>
      </c>
      <c r="D31" s="99">
        <v>73815.0</v>
      </c>
      <c r="E31" s="99">
        <v>17459.0</v>
      </c>
      <c r="F31" s="99">
        <v>2267.0</v>
      </c>
      <c r="G31" s="43"/>
      <c r="H31" s="43"/>
      <c r="I31" s="43"/>
      <c r="J31" s="43"/>
      <c r="K31" s="43"/>
      <c r="L31" s="43"/>
      <c r="M31" s="43"/>
      <c r="N31" s="43"/>
      <c r="O31" s="43"/>
      <c r="P31" s="43"/>
      <c r="Q31" s="43"/>
      <c r="R31" s="43"/>
      <c r="S31" s="43"/>
      <c r="T31" s="43"/>
      <c r="U31" s="43"/>
      <c r="V31" s="43"/>
      <c r="W31" s="43"/>
      <c r="X31" s="43"/>
      <c r="Y31" s="43"/>
      <c r="Z31" s="43"/>
    </row>
    <row r="32">
      <c r="A32" s="45">
        <v>23.0</v>
      </c>
      <c r="B32" s="46" t="s">
        <v>137</v>
      </c>
      <c r="C32" s="98">
        <f t="shared" si="1"/>
        <v>89042</v>
      </c>
      <c r="D32" s="99">
        <v>75823.0</v>
      </c>
      <c r="E32" s="99">
        <v>12130.0</v>
      </c>
      <c r="F32" s="99">
        <v>1089.0</v>
      </c>
      <c r="G32" s="43"/>
      <c r="H32" s="43"/>
      <c r="I32" s="43"/>
      <c r="J32" s="43"/>
      <c r="K32" s="43"/>
      <c r="L32" s="43"/>
      <c r="M32" s="43"/>
      <c r="N32" s="43"/>
      <c r="O32" s="43"/>
      <c r="P32" s="43"/>
      <c r="Q32" s="43"/>
      <c r="R32" s="43"/>
      <c r="S32" s="43"/>
      <c r="T32" s="43"/>
      <c r="U32" s="43"/>
      <c r="V32" s="43"/>
      <c r="W32" s="43"/>
      <c r="X32" s="43"/>
      <c r="Y32" s="43"/>
      <c r="Z32" s="43"/>
    </row>
    <row r="33">
      <c r="A33" s="45">
        <v>24.0</v>
      </c>
      <c r="B33" s="46" t="s">
        <v>138</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119</v>
      </c>
      <c r="B34" s="46" t="s">
        <v>244</v>
      </c>
      <c r="C34" s="98">
        <f t="shared" si="1"/>
        <v>724969</v>
      </c>
      <c r="D34" s="99">
        <v>724969.0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139</v>
      </c>
      <c r="C35" s="98">
        <f t="shared" si="1"/>
        <v>128049</v>
      </c>
      <c r="D35" s="99">
        <v>72334.0</v>
      </c>
      <c r="E35" s="99">
        <v>55715.0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245</v>
      </c>
      <c r="C36" s="98">
        <f t="shared" si="1"/>
        <v>101116</v>
      </c>
      <c r="D36" s="99">
        <v>3891.0</v>
      </c>
      <c r="E36" s="99">
        <v>97225.0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246</v>
      </c>
      <c r="C37" s="98">
        <f t="shared" si="1"/>
        <v>95403</v>
      </c>
      <c r="D37" s="99">
        <v>95403.0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143</v>
      </c>
      <c r="C38" s="98">
        <f t="shared" si="1"/>
        <v>80271</v>
      </c>
      <c r="D38" s="99">
        <v>60845.0</v>
      </c>
      <c r="E38" s="99">
        <v>17227.0</v>
      </c>
      <c r="F38" s="99">
        <v>2199.0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144</v>
      </c>
      <c r="C40" s="103">
        <f t="shared" ref="C40:F40" si="2">sum(C3:C39)</f>
        <v>18857414</v>
      </c>
      <c r="D40" s="103">
        <f t="shared" si="2"/>
        <v>13819629</v>
      </c>
      <c r="E40" s="103">
        <f t="shared" si="2"/>
        <v>4606946</v>
      </c>
      <c r="F40" s="103">
        <f t="shared" si="2"/>
        <v>430839</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THE HOUSING PARTNERSHIP / MASS HOUSING PARTNERSHIP</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145</v>
      </c>
      <c r="B2" s="45">
        <v>1.0</v>
      </c>
      <c r="C2" s="46" t="s">
        <v>146</v>
      </c>
      <c r="D2" s="110"/>
      <c r="E2" s="111">
        <v>2085401.0</v>
      </c>
      <c r="F2" s="43"/>
      <c r="G2" s="43"/>
      <c r="H2" s="43"/>
      <c r="I2" s="43"/>
      <c r="J2" s="43"/>
      <c r="K2" s="43"/>
      <c r="L2" s="43"/>
      <c r="M2" s="43"/>
      <c r="N2" s="43"/>
      <c r="O2" s="43"/>
      <c r="P2" s="43"/>
      <c r="Q2" s="43"/>
      <c r="R2" s="43"/>
      <c r="S2" s="43"/>
      <c r="T2" s="43"/>
      <c r="U2" s="43"/>
      <c r="V2" s="43"/>
      <c r="W2" s="43"/>
      <c r="X2" s="43"/>
      <c r="Y2" s="43"/>
      <c r="Z2" s="43"/>
    </row>
    <row r="3">
      <c r="A3" s="49"/>
      <c r="B3" s="45">
        <v>2.0</v>
      </c>
      <c r="C3" s="46" t="s">
        <v>147</v>
      </c>
      <c r="D3" s="112"/>
      <c r="E3" s="111">
        <v>2.012843E7</v>
      </c>
      <c r="F3" s="43"/>
      <c r="G3" s="43"/>
      <c r="H3" s="43"/>
      <c r="I3" s="43"/>
      <c r="J3" s="43"/>
      <c r="K3" s="43"/>
      <c r="L3" s="43"/>
      <c r="M3" s="43"/>
      <c r="N3" s="43"/>
      <c r="O3" s="43"/>
      <c r="P3" s="43"/>
      <c r="Q3" s="43"/>
      <c r="R3" s="43"/>
      <c r="S3" s="43"/>
      <c r="T3" s="43"/>
      <c r="U3" s="43"/>
      <c r="V3" s="43"/>
      <c r="W3" s="43"/>
      <c r="X3" s="43"/>
      <c r="Y3" s="43"/>
      <c r="Z3" s="43"/>
    </row>
    <row r="4">
      <c r="A4" s="49"/>
      <c r="B4" s="45">
        <v>3.0</v>
      </c>
      <c r="C4" s="46" t="s">
        <v>148</v>
      </c>
      <c r="D4" s="110"/>
      <c r="E4" s="111">
        <v>659197.0</v>
      </c>
      <c r="F4" s="43"/>
      <c r="G4" s="43"/>
      <c r="H4" s="43"/>
      <c r="I4" s="43"/>
      <c r="J4" s="43"/>
      <c r="K4" s="43"/>
      <c r="L4" s="43"/>
      <c r="M4" s="43"/>
      <c r="N4" s="43"/>
      <c r="O4" s="43"/>
      <c r="P4" s="43"/>
      <c r="Q4" s="43"/>
      <c r="R4" s="43"/>
      <c r="S4" s="43"/>
      <c r="T4" s="43"/>
      <c r="U4" s="43"/>
      <c r="V4" s="43"/>
      <c r="W4" s="43"/>
      <c r="X4" s="43"/>
      <c r="Y4" s="43"/>
      <c r="Z4" s="43"/>
    </row>
    <row r="5">
      <c r="A5" s="49"/>
      <c r="B5" s="45">
        <v>4.0</v>
      </c>
      <c r="C5" s="46" t="s">
        <v>149</v>
      </c>
      <c r="D5" s="112"/>
      <c r="E5" s="111">
        <v>728048.0</v>
      </c>
      <c r="F5" s="43"/>
      <c r="G5" s="43"/>
      <c r="H5" s="43"/>
      <c r="I5" s="43"/>
      <c r="J5" s="43"/>
      <c r="K5" s="43"/>
      <c r="L5" s="43"/>
      <c r="M5" s="43"/>
      <c r="N5" s="43"/>
      <c r="O5" s="43"/>
      <c r="P5" s="43"/>
      <c r="Q5" s="43"/>
      <c r="R5" s="43"/>
      <c r="S5" s="43"/>
      <c r="T5" s="43"/>
      <c r="U5" s="43"/>
      <c r="V5" s="43"/>
      <c r="W5" s="43"/>
      <c r="X5" s="43"/>
      <c r="Y5" s="43"/>
      <c r="Z5" s="43"/>
    </row>
    <row r="6">
      <c r="A6" s="49"/>
      <c r="B6" s="45">
        <v>5.0</v>
      </c>
      <c r="C6" s="51" t="s">
        <v>150</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151</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152</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153</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154</v>
      </c>
      <c r="D10" s="110"/>
      <c r="E10" s="111">
        <v>324432.0</v>
      </c>
      <c r="F10" s="43"/>
      <c r="G10" s="43"/>
      <c r="H10" s="43"/>
      <c r="I10" s="43"/>
      <c r="J10" s="43"/>
      <c r="K10" s="43"/>
      <c r="L10" s="43"/>
      <c r="M10" s="43"/>
      <c r="N10" s="43"/>
      <c r="O10" s="43"/>
      <c r="P10" s="43"/>
      <c r="Q10" s="43"/>
      <c r="R10" s="43"/>
      <c r="S10" s="43"/>
      <c r="T10" s="43"/>
      <c r="U10" s="43"/>
      <c r="V10" s="43"/>
      <c r="W10" s="43"/>
      <c r="X10" s="43"/>
      <c r="Y10" s="43"/>
      <c r="Z10" s="43"/>
    </row>
    <row r="11">
      <c r="A11" s="49"/>
      <c r="B11" s="45" t="s">
        <v>155</v>
      </c>
      <c r="C11" s="46" t="s">
        <v>156</v>
      </c>
      <c r="D11" s="111">
        <v>703941.0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157</v>
      </c>
      <c r="C12" s="46" t="s">
        <v>158</v>
      </c>
      <c r="D12" s="111">
        <v>672480.0</v>
      </c>
      <c r="E12" s="108">
        <f>D11-D12</f>
        <v>31461</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159</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160</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161</v>
      </c>
      <c r="D15" s="112"/>
      <c r="E15" s="111">
        <v>2.0616771E7</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162</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163</v>
      </c>
      <c r="D17" s="112"/>
      <c r="E17" s="111">
        <v>4335174.0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164</v>
      </c>
      <c r="D18" s="113"/>
      <c r="E18" s="114">
        <f>sum(E2:E17)</f>
        <v>48908914</v>
      </c>
      <c r="F18" s="43"/>
      <c r="G18" s="43"/>
      <c r="H18" s="43"/>
      <c r="I18" s="43"/>
      <c r="J18" s="43"/>
      <c r="K18" s="43"/>
      <c r="L18" s="43"/>
      <c r="M18" s="43"/>
      <c r="N18" s="43"/>
      <c r="O18" s="43"/>
      <c r="P18" s="43"/>
      <c r="Q18" s="43"/>
      <c r="R18" s="43"/>
      <c r="S18" s="43"/>
      <c r="T18" s="43"/>
      <c r="U18" s="43"/>
      <c r="V18" s="43"/>
      <c r="W18" s="43"/>
      <c r="X18" s="43"/>
      <c r="Y18" s="43"/>
      <c r="Z18" s="43"/>
    </row>
    <row r="19">
      <c r="A19" s="44" t="s">
        <v>165</v>
      </c>
      <c r="B19" s="115">
        <v>17.0</v>
      </c>
      <c r="C19" s="116" t="s">
        <v>166</v>
      </c>
      <c r="D19" s="117"/>
      <c r="E19" s="111">
        <v>2701685.0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167</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168</v>
      </c>
      <c r="D21" s="117"/>
      <c r="E21" s="111">
        <v>148670.0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169</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170</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171</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172</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173</v>
      </c>
      <c r="D26" s="117"/>
      <c r="E26" s="118">
        <v>2.2272727E7</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174</v>
      </c>
      <c r="D27" s="117"/>
      <c r="E27" s="118">
        <v>4154841.0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175</v>
      </c>
      <c r="D28" s="125"/>
      <c r="E28" s="126">
        <f>sum(E19:E27)</f>
        <v>29277923</v>
      </c>
      <c r="F28" s="43"/>
      <c r="G28" s="43"/>
      <c r="H28" s="43"/>
      <c r="I28" s="43"/>
      <c r="J28" s="43"/>
      <c r="K28" s="43"/>
      <c r="L28" s="43"/>
      <c r="M28" s="43"/>
      <c r="N28" s="43"/>
      <c r="O28" s="43"/>
      <c r="P28" s="43"/>
      <c r="Q28" s="43"/>
      <c r="R28" s="43"/>
      <c r="S28" s="43"/>
      <c r="T28" s="43"/>
      <c r="U28" s="43"/>
      <c r="V28" s="43"/>
      <c r="W28" s="43"/>
      <c r="X28" s="43"/>
      <c r="Y28" s="43"/>
      <c r="Z28" s="43"/>
    </row>
    <row r="29">
      <c r="A29" s="65" t="s">
        <v>176</v>
      </c>
      <c r="B29" s="127"/>
      <c r="C29" s="128" t="s">
        <v>177</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178</v>
      </c>
      <c r="D30" s="117"/>
      <c r="E30" s="111">
        <v>1.5690316E7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179</v>
      </c>
      <c r="D31" s="117"/>
      <c r="E31" s="111">
        <v>3940675.0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180</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181</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182</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183</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184</v>
      </c>
      <c r="D36" s="131"/>
      <c r="E36" s="126">
        <f>sum(E30:E35)</f>
        <v>19630991</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185</v>
      </c>
      <c r="D37" s="135"/>
      <c r="E37" s="136">
        <f>E36+E28</f>
        <v>48908914</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