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<sst xmlns="http://schemas.openxmlformats.org/spreadsheetml/2006/main" count="864" uniqueCount="250">
  <si>
    <t>SPARK CLIMATE SOLUTIONS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</si>
  <si>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</si>
  <si>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</si>
  <si>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</si>
  <si>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</si>
  <si>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</si>
  <si>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</si>
  <si>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</si>
  <si>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</si>
  <si>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</si>
  <si>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</si>
  <si>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</si>
  <si>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</si>
  <si>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</si>
  <si>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</si>
  <si>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</si>
  <si>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</si>
  <si>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</si>
  <si>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</si>
  <si>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</si>
  <si>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</si>
  <si>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</si>
  <si>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</si>
  <si>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</si>
  <si>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</si>
  <si>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</si>
  <si>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</si>
  <si>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</si>
  <si>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</si>
  <si>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</si>
  <si>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</si>
  <si>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</si>
  <si>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</si>
  <si>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</si>
  <si>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</si>
  <si>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</si>
  <si>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</si>
  <si>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</si>
  <si>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</si>
  <si>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</si>
  <si>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</si>
  <si>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</si>
  <si>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</si>
  <si>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</si>
  <si>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</si>
  <si>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</si>
  <si>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</si>
  <si>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</si>
  <si>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</si>
  <si>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</si>
  <si>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</si>
  <si>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</si>
  <si>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</si>
  <si>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</si>
  <si>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</si>
  <si>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</si>
  <si>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</si>
  <si>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</si>
  <si>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</si>
  <si>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</si>
  <si>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</si>
  <si>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</si>
  <si>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</si>
  <si>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</si>
  <si>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</si>
  <si>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</si>
  <si>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</si>
  <si>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</si>
  <si>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</si>
  <si>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</si>
  <si>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</si>
  <si>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</si>
  <si>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</si>
  <si>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</si>
  <si>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</si>
  <si>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</si>
  <si>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</si>
  <si>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</si>
  <si>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</si>
  <si>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</si>
  <si>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</si>
  <si>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</si>
  <si>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</si>
  <si>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</si>
  <si>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</si>
  <si>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</si>
  <si>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</si>
  <si>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</si>
  <si>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</si>
  <si>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</si>
  <si>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</si>
  <si>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</si>
  <si>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</si>
  <si>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</si>
  <si>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</si>
  <si>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</si>
  <si>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</si>
  <si>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</si>
  <si>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</si>
  <si>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</si>
  <si>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</si>
  <si>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</si>
  <si>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</si>
  <si>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</si>
  <si>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</si>
  <si>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</si>
  <si>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</si>
  <si>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</si>
  <si>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</si>
  <si>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</si>
  <si>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</si>
  <si>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</si>
  <si>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</si>
  <si>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</si>
  <si>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</si>
  <si>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</si>
  <si>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</si>
  <si>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</si>
  <si>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</si>
  <si>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</si>
  <si>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</si>
  <si>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</si>
  <si>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</si>
  <si>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</si>
  <si>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</si>
  <si>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</si>
  <si>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</si>
  <si>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</si>
  <si>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</si>
  <si>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</si>
  <si>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</si>
  <si>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</si>
  <si>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</si>
  <si>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</si>
  <si>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</si>
  <si>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</si>
  <si>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</si>
  <si>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</si>
  <si>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</si>
  <si>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</si>
  <si>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</si>
  <si>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</si>
  <si>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</si>
  <si>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</si>
  <si>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</si>
  <si>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</si>
  <si>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</si>
  <si>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</si>
  <si>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</si>
  <si>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</si>
  <si>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</si>
  <si>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</si>
  <si>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</si>
  <si>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</si>
  <si>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</si>
  <si>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</si>
  <si>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</si>
  <si>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</si>
  <si>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</si>
  <si>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</si>
  <si>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</si>
  <si>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</si>
  <si>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</si>
  <si>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</si>
  <si>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</si>
  <si>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</si>
  <si>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</si>
  <si>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</si>
  <si>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</si>
  <si>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</si>
  <si>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</si>
  <si>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</si>
  <si>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</si>
  <si>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</si>
  <si>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</si>
  <si>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</si>
  <si>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</si>
  <si>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</si>
  <si>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</si>
  <si>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</si>
  <si>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</si>
  <si>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</si>
  <si>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</si>
  <si>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</si>
  <si>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</si>
  <si>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</si>
  <si>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</si>
  <si>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</si>
  <si>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</si>
  <si>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</si>
  <si>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</si>
  <si>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</si>
  <si>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</si>
  <si>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</si>
  <si>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</si>
  <si>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</si>
  <si>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</si>
  <si>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</si>
  <si>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</si>
  <si>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</si>
  <si>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</si>
  <si>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</si>
  <si>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</si>
  <si>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</si>
  <si>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</si>
  <si>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</si>
  <si>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</si>
  <si>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</si>
  <si>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</si>
  <si>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</si>
  <si>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</si>
  <si>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</si>
  <si>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</si>
  <si>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</si>
  <si>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</si>
  <si>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</si>
  <si>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</si>
  <si>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</si>
  <si>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</si>
  <si>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</si>
  <si>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</si>
  <si>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</si>
  <si>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</si>
  <si>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</si>
  <si>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</si>
  <si>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</si>
  <si>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</si>
  <si>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</si>
  <si>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</si>
  <si>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</si>
  <si>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</si>
  <si>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</si>
  <si>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</si>
  <si>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</si>
  <si>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Other Income</t>
  </si>
  <si>
    <t>Foreign Exchange</t>
  </si>
  <si>
    <t>Books and Subscriptions</t>
  </si>
  <si>
    <t>Other Expenses</t>
  </si>
  <si>
    <t>Printing and Publications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</si>
  <si>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</si>
  <si>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</si>
  <si>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Meals</t>
  </si>
  <si>
    <t xml:space="preserve"> Other Expenses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</si>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</sst>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7">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0" xfId="0" applyAlignment="1" applyBorder="1" applyFon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0" fontId="26" numFmtId="166" xfId="0" applyAlignment="1" applyBorder="1" applyFont="1" applyNumberFormat="1">
      <alignment horizontal="center" shrinkToFit="0" vertical="bottom" wrapText="0"/>
    </xf>
    <xf borderId="1" fillId="6" fontId="1" numFmtId="0" xfId="0" applyAlignment="1" applyBorder="1" applyFont="1">
      <alignment horizontal="left" readingOrder="0"/>
    </xf>
    <xf borderId="1" fillId="0" fontId="28" numFmtId="166" xfId="0" applyAlignment="1" applyBorder="1" applyFont="1" applyNumberFormat="1">
      <alignment horizontal="center" readingOrder="0" vertical="bottom"/>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0" xfId="0" applyAlignment="1" applyBorder="1" applyFont="1">
      <alignment horizontal="center" readingOrder="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5" numFmtId="2" xfId="0" applyAlignment="1" applyBorder="1" applyFont="1" applyNumberFormat="1">
      <alignment horizontal="center" readingOrder="0" shrinkToFit="0" vertical="bottom" wrapText="0"/>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SPARK CLIMATE SOLUTIONS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177</v>
      </c>
      <c r="C3" s="145" t="s">
        <v>178</v>
      </c>
      <c r="D3" s="146">
        <f>'Expenses 2022'!C40</f>
        <v>2343574</v>
      </c>
      <c r="E3" s="147"/>
      <c r="F3" s="43"/>
      <c r="G3" s="43"/>
      <c r="H3" s="43"/>
      <c r="I3" s="43"/>
      <c r="J3" s="43"/>
      <c r="K3" s="43"/>
      <c r="L3" s="43"/>
      <c r="M3" s="43"/>
      <c r="N3" s="43"/>
      <c r="O3" s="43"/>
      <c r="P3" s="43"/>
      <c r="Q3" s="43"/>
      <c r="R3" s="43"/>
      <c r="S3" s="43"/>
      <c r="T3" s="43"/>
      <c r="U3" s="43"/>
      <c r="V3" s="43"/>
      <c r="W3" s="43"/>
      <c r="X3" s="43"/>
      <c r="Y3" s="43"/>
    </row>
    <row r="4">
      <c r="A4" s="139"/>
      <c r="B4" s="49"/>
      <c r="C4" s="145" t="s">
        <v>179</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180</v>
      </c>
      <c r="D5" s="146">
        <f>D3-D4</f>
        <v>2343574</v>
      </c>
      <c r="E5" s="147"/>
      <c r="F5" s="43"/>
      <c r="G5" s="43"/>
      <c r="H5" s="43"/>
      <c r="I5" s="43"/>
      <c r="J5" s="43"/>
      <c r="K5" s="43"/>
      <c r="L5" s="43"/>
      <c r="M5" s="43"/>
      <c r="N5" s="43"/>
      <c r="O5" s="43"/>
      <c r="P5" s="43"/>
      <c r="Q5" s="43"/>
      <c r="R5" s="43"/>
      <c r="S5" s="43"/>
      <c r="T5" s="43"/>
      <c r="U5" s="43"/>
      <c r="V5" s="43"/>
      <c r="W5" s="43"/>
      <c r="X5" s="43"/>
      <c r="Y5" s="43"/>
    </row>
    <row r="6">
      <c r="A6" s="139"/>
      <c r="B6" s="49"/>
      <c r="C6" s="145" t="s">
        <v>181</v>
      </c>
      <c r="D6" s="146">
        <f>D5/12</f>
        <v>195297.8333</v>
      </c>
      <c r="E6" s="147"/>
      <c r="F6" s="43"/>
      <c r="G6" s="43"/>
      <c r="H6" s="43"/>
      <c r="I6" s="43"/>
      <c r="J6" s="43"/>
      <c r="K6" s="43"/>
      <c r="L6" s="43"/>
      <c r="M6" s="43"/>
      <c r="N6" s="43"/>
      <c r="O6" s="43"/>
      <c r="P6" s="43"/>
      <c r="Q6" s="43"/>
      <c r="R6" s="43"/>
      <c r="S6" s="43"/>
      <c r="T6" s="43"/>
      <c r="U6" s="43"/>
      <c r="V6" s="43"/>
      <c r="W6" s="43"/>
      <c r="X6" s="43"/>
      <c r="Y6" s="43"/>
    </row>
    <row r="7">
      <c r="A7" s="139"/>
      <c r="B7" s="49"/>
      <c r="C7" s="145" t="s">
        <v>182</v>
      </c>
      <c r="D7" s="75">
        <f>'Balance Sheet 2022'!E2+'Balance Sheet 2022'!E3</f>
        <v>5662487</v>
      </c>
      <c r="E7" s="147"/>
      <c r="F7" s="43"/>
      <c r="G7" s="43"/>
      <c r="H7" s="43"/>
      <c r="I7" s="43"/>
      <c r="J7" s="43"/>
      <c r="K7" s="43"/>
      <c r="L7" s="43"/>
      <c r="M7" s="43"/>
      <c r="N7" s="43"/>
      <c r="O7" s="43"/>
      <c r="P7" s="43"/>
      <c r="Q7" s="43"/>
      <c r="R7" s="43"/>
      <c r="S7" s="43"/>
      <c r="T7" s="43"/>
      <c r="U7" s="43"/>
      <c r="V7" s="43"/>
      <c r="W7" s="43"/>
      <c r="X7" s="43"/>
      <c r="Y7" s="43"/>
    </row>
    <row r="8">
      <c r="A8" s="139"/>
      <c r="B8" s="49"/>
      <c r="C8" s="148" t="s">
        <v>176</v>
      </c>
      <c r="D8" s="149">
        <f>D7/D6</f>
        <v>28.9941107</v>
      </c>
      <c r="E8" s="150" t="s">
        <v>183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185</v>
      </c>
      <c r="C11" s="145" t="s">
        <v>186</v>
      </c>
      <c r="D11" s="75">
        <f>'Balance Sheet 2022'!E30</f>
        <v>5208529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187</v>
      </c>
      <c r="D12" s="75">
        <f>'Expenses 2022'!C40</f>
        <v>2343574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188</v>
      </c>
      <c r="D13" s="146">
        <f>D12/12</f>
        <v>195297.8333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184</v>
      </c>
      <c r="D14" s="149">
        <f>D11/D13</f>
        <v>26.66967119</v>
      </c>
      <c r="E14" s="150" t="s">
        <v>183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189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190</v>
      </c>
      <c r="C17" s="145" t="s">
        <v>191</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187</v>
      </c>
      <c r="D18" s="75">
        <f>'Expenses 2022'!C40</f>
        <v>2343574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188</v>
      </c>
      <c r="D19" s="146">
        <f>D18/12</f>
        <v>195297.8333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192</v>
      </c>
      <c r="D20" s="149">
        <f>D17/D19</f>
        <v>0</v>
      </c>
      <c r="E20" s="150" t="s">
        <v>183</v>
      </c>
      <c r="F20" s="43"/>
      <c r="G20" s="43"/>
      <c r="H20" s="43"/>
      <c r="I20" s="43"/>
      <c r="J20" s="43"/>
      <c r="K20" s="43"/>
      <c r="L20" s="43"/>
      <c r="M20" s="43"/>
      <c r="N20" s="43"/>
      <c r="O20" s="43"/>
      <c r="P20" s="43"/>
      <c r="Q20" s="43"/>
      <c r="R20" s="43"/>
      <c r="S20" s="43"/>
      <c r="T20" s="43"/>
      <c r="U20" s="43"/>
      <c r="V20" s="43"/>
      <c r="W20" s="43"/>
      <c r="X20" s="43"/>
      <c r="Y20" s="43"/>
    </row>
    <row r="21">
      <c r="A21" s="139"/>
      <c r="B21" s="49"/>
      <c r="C21" s="154" t="s">
        <v>193</v>
      </c>
      <c r="D21" s="176">
        <f>D20+D8</f>
        <v>28.9941107</v>
      </c>
      <c r="E21" s="156" t="s">
        <v>183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195</v>
      </c>
      <c r="C24" s="160"/>
      <c r="D24" s="161">
        <f>max('Revenues 2022'!E2:E7,'Revenues 2022'!F10:F15)</f>
        <v>11649754</v>
      </c>
      <c r="E24" s="162" t="s">
        <v>196</v>
      </c>
      <c r="F24" s="43"/>
      <c r="G24" s="43"/>
      <c r="H24" s="43"/>
      <c r="I24" s="43"/>
      <c r="J24" s="43"/>
      <c r="K24" s="43"/>
      <c r="L24" s="43"/>
      <c r="M24" s="43"/>
      <c r="N24" s="43"/>
      <c r="O24" s="43"/>
      <c r="P24" s="43"/>
      <c r="Q24" s="43"/>
      <c r="R24" s="43"/>
      <c r="S24" s="43"/>
      <c r="T24" s="43"/>
      <c r="U24" s="43"/>
      <c r="V24" s="43"/>
      <c r="W24" s="43"/>
      <c r="X24" s="43"/>
      <c r="Y24" s="43"/>
    </row>
    <row r="25">
      <c r="A25" s="139"/>
      <c r="B25" s="49"/>
      <c r="C25" s="145" t="s">
        <v>197</v>
      </c>
      <c r="D25" s="146">
        <f>'Revenues 2022'!F44</f>
        <v>11729345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194</v>
      </c>
      <c r="D26" s="163">
        <f>D24/D25</f>
        <v>0.9932143696</v>
      </c>
      <c r="E26" s="150" t="s">
        <v>198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199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200</v>
      </c>
      <c r="C29" s="145" t="s">
        <v>201</v>
      </c>
      <c r="D29" s="75">
        <f>SUM('Expenses 2022'!C7:C9)</f>
        <v>691972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202</v>
      </c>
      <c r="D30" s="75">
        <f>SUM('Expenses 2022'!C10:C12)</f>
        <v>88854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203</v>
      </c>
      <c r="D31" s="75">
        <f>sum(D29:D30)</f>
        <v>780826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178</v>
      </c>
      <c r="D32" s="75">
        <f>'Expenses 2022'!C40</f>
        <v>2343574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204</v>
      </c>
      <c r="D33" s="163">
        <f>D31/D32</f>
        <v>0.3331774461</v>
      </c>
      <c r="E33" s="150" t="s">
        <v>205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207</v>
      </c>
      <c r="C36" s="145" t="s">
        <v>208</v>
      </c>
      <c r="D36" s="75">
        <f>SUM('Expenses 2022'!C10:C11)</f>
        <v>31938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201</v>
      </c>
      <c r="D37" s="75">
        <f>SUM('Expenses 2022'!C7:C9)</f>
        <v>691972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206</v>
      </c>
      <c r="D38" s="163">
        <f>D36/D37</f>
        <v>0.04615504674</v>
      </c>
      <c r="E38" s="150" t="s">
        <v>209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211</v>
      </c>
      <c r="C41" s="148" t="s">
        <v>239</v>
      </c>
      <c r="D41" s="75">
        <f>'Expenses 2022'!D40</f>
        <v>1838054</v>
      </c>
      <c r="E41" s="165">
        <f t="shared" ref="E41:E44" si="1">D41/$D$44</f>
        <v>0.7842952687</v>
      </c>
      <c r="F41" s="43"/>
      <c r="G41" s="43"/>
      <c r="H41" s="43"/>
      <c r="I41" s="43"/>
      <c r="J41" s="43"/>
      <c r="K41" s="43"/>
      <c r="L41" s="43"/>
      <c r="M41" s="43"/>
      <c r="N41" s="43"/>
      <c r="O41" s="43"/>
      <c r="P41" s="43"/>
      <c r="Q41" s="43"/>
      <c r="R41" s="43"/>
      <c r="S41" s="43"/>
      <c r="T41" s="43"/>
      <c r="U41" s="43"/>
      <c r="V41" s="43"/>
      <c r="W41" s="43"/>
      <c r="X41" s="43"/>
      <c r="Y41" s="43"/>
    </row>
    <row r="42">
      <c r="A42" s="139"/>
      <c r="B42" s="49"/>
      <c r="C42" s="148" t="s">
        <v>213</v>
      </c>
      <c r="D42" s="146">
        <f>'Expenses 2022'!E40</f>
        <v>479562</v>
      </c>
      <c r="E42" s="165">
        <f t="shared" si="1"/>
        <v>0.2046284862</v>
      </c>
      <c r="F42" s="43"/>
      <c r="G42" s="43"/>
      <c r="H42" s="43"/>
      <c r="I42" s="43"/>
      <c r="J42" s="43"/>
      <c r="K42" s="43"/>
      <c r="L42" s="43"/>
      <c r="M42" s="43"/>
      <c r="N42" s="43"/>
      <c r="O42" s="43"/>
      <c r="P42" s="43"/>
      <c r="Q42" s="43"/>
      <c r="R42" s="43"/>
      <c r="S42" s="43"/>
      <c r="T42" s="43"/>
      <c r="U42" s="43"/>
      <c r="V42" s="43"/>
      <c r="W42" s="43"/>
      <c r="X42" s="43"/>
      <c r="Y42" s="43"/>
    </row>
    <row r="43">
      <c r="A43" s="139"/>
      <c r="B43" s="49"/>
      <c r="C43" s="148" t="s">
        <v>214</v>
      </c>
      <c r="D43" s="146">
        <f>'Expenses 2022'!F40</f>
        <v>25958</v>
      </c>
      <c r="E43" s="165">
        <f t="shared" si="1"/>
        <v>0.01107624509</v>
      </c>
      <c r="F43" s="43"/>
      <c r="G43" s="43"/>
      <c r="H43" s="43"/>
      <c r="I43" s="43"/>
      <c r="J43" s="43"/>
      <c r="K43" s="43"/>
      <c r="L43" s="43"/>
      <c r="M43" s="43"/>
      <c r="N43" s="43"/>
      <c r="O43" s="43"/>
      <c r="P43" s="43"/>
      <c r="Q43" s="43"/>
      <c r="R43" s="43"/>
      <c r="S43" s="43"/>
      <c r="T43" s="43"/>
      <c r="U43" s="43"/>
      <c r="V43" s="43"/>
      <c r="W43" s="43"/>
      <c r="X43" s="43"/>
      <c r="Y43" s="43"/>
    </row>
    <row r="44">
      <c r="A44" s="139"/>
      <c r="B44" s="49"/>
      <c r="C44" s="145" t="s">
        <v>178</v>
      </c>
      <c r="D44" s="146">
        <f>sum(D41:D43)</f>
        <v>2343574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216</v>
      </c>
      <c r="C47" s="145" t="s">
        <v>217</v>
      </c>
      <c r="D47" s="146">
        <f>'Revenues 2022'!F9</f>
        <v>11649754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218</v>
      </c>
      <c r="D48" s="146">
        <f>'Expenses 2022'!F40</f>
        <v>25958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219</v>
      </c>
      <c r="D49" s="166">
        <f>if(D48=0, "$0",D47/D48)</f>
        <v>448.7924339</v>
      </c>
      <c r="E49" s="150" t="s">
        <v>220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222</v>
      </c>
      <c r="C52" s="145" t="s">
        <v>223</v>
      </c>
      <c r="D52" s="146">
        <f>sum('Balance Sheet 2022'!E2:E10)</f>
        <v>9696473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224</v>
      </c>
      <c r="D53" s="146">
        <f>sum('Balance Sheet 2022'!E19:E22)</f>
        <v>498725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225</v>
      </c>
      <c r="D54" s="168">
        <f>D52/D53</f>
        <v>19.44252444</v>
      </c>
      <c r="E54" s="150" t="s">
        <v>226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228</v>
      </c>
      <c r="C57" s="145" t="s">
        <v>229</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230</v>
      </c>
      <c r="D58" s="146">
        <f>'Balance Sheet 2022'!E18</f>
        <v>9896473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231</v>
      </c>
      <c r="D59" s="169">
        <f>D57/D58</f>
        <v>0</v>
      </c>
      <c r="E59" s="150" t="s">
        <v>232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SPARK CLIMATE SOLUTIONS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6277230.0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6277230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79135.0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234</v>
      </c>
      <c r="D39" s="74"/>
      <c r="E39" s="48">
        <v>6926.0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6926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6363291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SPARK CLIMATE SOLUTIONS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657262</v>
      </c>
      <c r="D3" s="99">
        <v>657262.0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1518419</v>
      </c>
      <c r="D5" s="99">
        <v>1518419.0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573496</v>
      </c>
      <c r="D7" s="99">
        <v>508912.0</v>
      </c>
      <c r="E7" s="99">
        <v>63341.0</v>
      </c>
      <c r="F7" s="99">
        <v>1243.0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872574</v>
      </c>
      <c r="D9" s="99">
        <v>774309.0</v>
      </c>
      <c r="E9" s="99">
        <v>96373.0</v>
      </c>
      <c r="F9" s="99">
        <v>1892.0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155696</v>
      </c>
      <c r="D11" s="99">
        <v>138163.0</v>
      </c>
      <c r="E11" s="99">
        <v>17196.0</v>
      </c>
      <c r="F11" s="99">
        <v>337.0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108300</v>
      </c>
      <c r="D12" s="99">
        <v>96104.0</v>
      </c>
      <c r="E12" s="99">
        <v>11961.0</v>
      </c>
      <c r="F12" s="99">
        <v>235.0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938417</v>
      </c>
      <c r="D20" s="99">
        <v>438429.0</v>
      </c>
      <c r="E20" s="99">
        <v>438102.0</v>
      </c>
      <c r="F20" s="99">
        <v>61886.0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7677</v>
      </c>
      <c r="D21" s="99">
        <v>5235.0</v>
      </c>
      <c r="E21" s="99">
        <v>956.0</v>
      </c>
      <c r="F21" s="99">
        <v>1486.0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20703</v>
      </c>
      <c r="D22" s="99">
        <v>10191.0</v>
      </c>
      <c r="E22" s="99">
        <v>10512.0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7255</v>
      </c>
      <c r="D23" s="99">
        <v>6504.0</v>
      </c>
      <c r="E23" s="99">
        <v>734.0</v>
      </c>
      <c r="F23" s="99">
        <v>17.0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81875</v>
      </c>
      <c r="D26" s="99">
        <v>61027.0</v>
      </c>
      <c r="E26" s="99">
        <v>20848.0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98582</v>
      </c>
      <c r="D28" s="99">
        <v>85559.0</v>
      </c>
      <c r="E28" s="99">
        <v>13023.0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375</v>
      </c>
      <c r="D29" s="99">
        <v>0.0</v>
      </c>
      <c r="E29" s="99">
        <v>375.0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28571</v>
      </c>
      <c r="D31" s="99">
        <v>28571.0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10968</v>
      </c>
      <c r="D32" s="99">
        <v>691.0</v>
      </c>
      <c r="E32" s="99">
        <v>10277.0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235</v>
      </c>
      <c r="C34" s="98">
        <f t="shared" si="1"/>
        <v>43076</v>
      </c>
      <c r="D34" s="99">
        <v>0.0</v>
      </c>
      <c r="E34" s="99">
        <v>43076.0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18745</v>
      </c>
      <c r="D35" s="99">
        <v>3136.0</v>
      </c>
      <c r="E35" s="99">
        <v>15451.0</v>
      </c>
      <c r="F35" s="99">
        <v>158.0</v>
      </c>
      <c r="G35" s="43"/>
      <c r="H35" s="43"/>
      <c r="I35" s="43"/>
      <c r="J35" s="43"/>
      <c r="K35" s="43"/>
      <c r="L35" s="43"/>
      <c r="M35" s="43"/>
      <c r="N35" s="43"/>
      <c r="O35" s="43"/>
      <c r="P35" s="43"/>
      <c r="Q35" s="43"/>
      <c r="R35" s="43"/>
      <c r="S35" s="43"/>
      <c r="T35" s="43"/>
      <c r="U35" s="43"/>
      <c r="V35" s="43"/>
      <c r="W35" s="43"/>
      <c r="X35" s="43"/>
      <c r="Y35" s="43"/>
      <c r="Z35" s="43"/>
    </row>
    <row r="36">
      <c r="A36" s="45" t="s">
        <v>50</v>
      </c>
      <c r="B36" s="60" t="s">
        <v>242</v>
      </c>
      <c r="C36" s="98">
        <f t="shared" si="1"/>
        <v>9963</v>
      </c>
      <c r="D36" s="99">
        <v>3373.0</v>
      </c>
      <c r="E36" s="99">
        <v>6461.0</v>
      </c>
      <c r="F36" s="99">
        <v>129.0</v>
      </c>
      <c r="G36" s="43"/>
      <c r="H36" s="43"/>
      <c r="I36" s="43"/>
      <c r="J36" s="43"/>
      <c r="K36" s="43"/>
      <c r="L36" s="43"/>
      <c r="M36" s="43"/>
      <c r="N36" s="43"/>
      <c r="O36" s="43"/>
      <c r="P36" s="43"/>
      <c r="Q36" s="43"/>
      <c r="R36" s="43"/>
      <c r="S36" s="43"/>
      <c r="T36" s="43"/>
      <c r="U36" s="43"/>
      <c r="V36" s="43"/>
      <c r="W36" s="43"/>
      <c r="X36" s="43"/>
      <c r="Y36" s="43"/>
      <c r="Z36" s="43"/>
    </row>
    <row r="37">
      <c r="A37" s="45" t="s">
        <v>52</v>
      </c>
      <c r="B37" s="60" t="s">
        <v>236</v>
      </c>
      <c r="C37" s="98">
        <f t="shared" si="1"/>
        <v>7385</v>
      </c>
      <c r="D37" s="99">
        <v>1545.0</v>
      </c>
      <c r="E37" s="99">
        <v>5840.0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1858</v>
      </c>
      <c r="D38" s="99">
        <v>642.0</v>
      </c>
      <c r="E38" s="99">
        <v>1216.0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4">
        <f t="shared" ref="C40:F40" si="2">sum(C3:C39)</f>
        <v>5161197</v>
      </c>
      <c r="D40" s="104">
        <f t="shared" si="2"/>
        <v>4338072</v>
      </c>
      <c r="E40" s="104">
        <f t="shared" si="2"/>
        <v>755742</v>
      </c>
      <c r="F40" s="104">
        <f t="shared" si="2"/>
        <v>67383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SPARK CLIMATE SOLUTIONS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135</v>
      </c>
      <c r="B2" s="45">
        <v>1.0</v>
      </c>
      <c r="C2" s="46" t="s">
        <v>136</v>
      </c>
      <c r="D2" s="111"/>
      <c r="E2" s="112">
        <v>7650506.0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3"/>
      <c r="E3" s="112">
        <v>1591236.0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1"/>
      <c r="E4" s="112">
        <v>2506613.0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1"/>
      <c r="E10" s="112">
        <v>22455.0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2">
        <v>200000.0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2">
        <v>28571.0</v>
      </c>
      <c r="E12" s="109">
        <f>D11-D12</f>
        <v>171429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3"/>
      <c r="E13" s="112">
        <v>254098.0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4"/>
      <c r="E18" s="115">
        <f>sum(E2:E17)</f>
        <v>12196337</v>
      </c>
      <c r="F18" s="43"/>
      <c r="G18" s="43"/>
      <c r="H18" s="43"/>
      <c r="I18" s="43"/>
      <c r="J18" s="43"/>
      <c r="K18" s="43"/>
      <c r="L18" s="43"/>
      <c r="M18" s="43"/>
      <c r="N18" s="43"/>
      <c r="O18" s="43"/>
      <c r="P18" s="43"/>
      <c r="Q18" s="43"/>
      <c r="R18" s="43"/>
      <c r="S18" s="43"/>
      <c r="T18" s="43"/>
      <c r="U18" s="43"/>
      <c r="V18" s="43"/>
      <c r="W18" s="43"/>
      <c r="X18" s="43"/>
      <c r="Y18" s="43"/>
      <c r="Z18" s="43"/>
    </row>
    <row r="19">
      <c r="A19" s="44" t="s">
        <v>155</v>
      </c>
      <c r="B19" s="116">
        <v>17.0</v>
      </c>
      <c r="C19" s="117" t="s">
        <v>156</v>
      </c>
      <c r="D19" s="118"/>
      <c r="E19" s="112">
        <v>230445.0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157</v>
      </c>
      <c r="D20" s="118"/>
      <c r="E20" s="112">
        <v>1291697.0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158</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159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164</v>
      </c>
      <c r="D27" s="118"/>
      <c r="E27" s="119">
        <v>86330.0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165</v>
      </c>
      <c r="D28" s="126"/>
      <c r="E28" s="127">
        <f>sum(E19:E27)</f>
        <v>1608472</v>
      </c>
      <c r="F28" s="43"/>
      <c r="G28" s="43"/>
      <c r="H28" s="43"/>
      <c r="I28" s="43"/>
      <c r="J28" s="43"/>
      <c r="K28" s="43"/>
      <c r="L28" s="43"/>
      <c r="M28" s="43"/>
      <c r="N28" s="43"/>
      <c r="O28" s="43"/>
      <c r="P28" s="43"/>
      <c r="Q28" s="43"/>
      <c r="R28" s="43"/>
      <c r="S28" s="43"/>
      <c r="T28" s="43"/>
      <c r="U28" s="43"/>
      <c r="V28" s="43"/>
      <c r="W28" s="43"/>
      <c r="X28" s="43"/>
      <c r="Y28" s="43"/>
      <c r="Z28" s="43"/>
    </row>
    <row r="29">
      <c r="A29" s="65" t="s">
        <v>166</v>
      </c>
      <c r="B29" s="128"/>
      <c r="C29" s="129" t="s">
        <v>167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168</v>
      </c>
      <c r="D30" s="118"/>
      <c r="E30" s="112">
        <v>5330988.0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169</v>
      </c>
      <c r="D31" s="118"/>
      <c r="E31" s="112">
        <v>5256877.0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174</v>
      </c>
      <c r="D36" s="132"/>
      <c r="E36" s="127">
        <f>sum(E30:E35)</f>
        <v>10587865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175</v>
      </c>
      <c r="D37" s="136"/>
      <c r="E37" s="137">
        <f>E36+E28</f>
        <v>12196337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SPARK CLIMATE SOLUTIONS</v>
      </c>
      <c r="B1" s="2">
        <f>'Revenues 2023'!C1</f>
        <v>2023</v>
      </c>
      <c r="C1" s="177"/>
      <c r="D1" s="139"/>
      <c r="E1" s="140"/>
      <c r="F1" s="43"/>
      <c r="G1" s="43"/>
      <c r="H1" s="43"/>
      <c r="I1" s="43"/>
      <c r="J1" s="43"/>
      <c r="K1" s="43"/>
      <c r="L1" s="43"/>
      <c r="M1" s="43"/>
      <c r="N1" s="43"/>
      <c r="O1" s="43"/>
      <c r="P1" s="43"/>
      <c r="Q1" s="43"/>
      <c r="R1" s="43"/>
      <c r="S1" s="43"/>
      <c r="T1" s="43"/>
      <c r="U1" s="43"/>
      <c r="V1" s="43"/>
      <c r="W1" s="43"/>
      <c r="X1" s="43"/>
      <c r="Y1" s="43"/>
    </row>
    <row r="2">
      <c r="A2" s="141" t="s">
        <v>176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177</v>
      </c>
      <c r="C3" s="145" t="s">
        <v>178</v>
      </c>
      <c r="D3" s="146">
        <f>'Expenses 2023'!C40</f>
        <v>5161197</v>
      </c>
      <c r="E3" s="147"/>
      <c r="F3" s="43"/>
      <c r="G3" s="43"/>
      <c r="H3" s="43"/>
      <c r="I3" s="43"/>
      <c r="J3" s="43"/>
      <c r="K3" s="43"/>
      <c r="L3" s="43"/>
      <c r="M3" s="43"/>
      <c r="N3" s="43"/>
      <c r="O3" s="43"/>
      <c r="P3" s="43"/>
      <c r="Q3" s="43"/>
      <c r="R3" s="43"/>
      <c r="S3" s="43"/>
      <c r="T3" s="43"/>
      <c r="U3" s="43"/>
      <c r="V3" s="43"/>
      <c r="W3" s="43"/>
      <c r="X3" s="43"/>
      <c r="Y3" s="43"/>
    </row>
    <row r="4">
      <c r="A4" s="139"/>
      <c r="B4" s="49"/>
      <c r="C4" s="145" t="s">
        <v>179</v>
      </c>
      <c r="D4" s="146">
        <f>'Expenses 2023'!C31</f>
        <v>28571</v>
      </c>
      <c r="E4" s="147"/>
      <c r="F4" s="43"/>
      <c r="G4" s="43"/>
      <c r="H4" s="43"/>
      <c r="I4" s="43"/>
      <c r="J4" s="43"/>
      <c r="K4" s="43"/>
      <c r="L4" s="43"/>
      <c r="M4" s="43"/>
      <c r="N4" s="43"/>
      <c r="O4" s="43"/>
      <c r="P4" s="43"/>
      <c r="Q4" s="43"/>
      <c r="R4" s="43"/>
      <c r="S4" s="43"/>
      <c r="T4" s="43"/>
      <c r="U4" s="43"/>
      <c r="V4" s="43"/>
      <c r="W4" s="43"/>
      <c r="X4" s="43"/>
      <c r="Y4" s="43"/>
    </row>
    <row r="5">
      <c r="A5" s="139"/>
      <c r="B5" s="49"/>
      <c r="C5" s="145" t="s">
        <v>180</v>
      </c>
      <c r="D5" s="146">
        <f>D3-D4</f>
        <v>5132626</v>
      </c>
      <c r="E5" s="147"/>
      <c r="F5" s="43"/>
      <c r="G5" s="43"/>
      <c r="H5" s="43"/>
      <c r="I5" s="43"/>
      <c r="J5" s="43"/>
      <c r="K5" s="43"/>
      <c r="L5" s="43"/>
      <c r="M5" s="43"/>
      <c r="N5" s="43"/>
      <c r="O5" s="43"/>
      <c r="P5" s="43"/>
      <c r="Q5" s="43"/>
      <c r="R5" s="43"/>
      <c r="S5" s="43"/>
      <c r="T5" s="43"/>
      <c r="U5" s="43"/>
      <c r="V5" s="43"/>
      <c r="W5" s="43"/>
      <c r="X5" s="43"/>
      <c r="Y5" s="43"/>
    </row>
    <row r="6">
      <c r="A6" s="139"/>
      <c r="B6" s="49"/>
      <c r="C6" s="145" t="s">
        <v>181</v>
      </c>
      <c r="D6" s="146">
        <f>D5/12</f>
        <v>427718.8333</v>
      </c>
      <c r="E6" s="147"/>
      <c r="F6" s="43"/>
      <c r="G6" s="43"/>
      <c r="H6" s="43"/>
      <c r="I6" s="43"/>
      <c r="J6" s="43"/>
      <c r="K6" s="43"/>
      <c r="L6" s="43"/>
      <c r="M6" s="43"/>
      <c r="N6" s="43"/>
      <c r="O6" s="43"/>
      <c r="P6" s="43"/>
      <c r="Q6" s="43"/>
      <c r="R6" s="43"/>
      <c r="S6" s="43"/>
      <c r="T6" s="43"/>
      <c r="U6" s="43"/>
      <c r="V6" s="43"/>
      <c r="W6" s="43"/>
      <c r="X6" s="43"/>
      <c r="Y6" s="43"/>
    </row>
    <row r="7">
      <c r="A7" s="139"/>
      <c r="B7" s="49"/>
      <c r="C7" s="145" t="s">
        <v>182</v>
      </c>
      <c r="D7" s="75">
        <f>'Balance Sheet 2023'!E2+'Balance Sheet 2023'!E3</f>
        <v>9241742</v>
      </c>
      <c r="E7" s="147"/>
      <c r="F7" s="43"/>
      <c r="G7" s="43"/>
      <c r="H7" s="43"/>
      <c r="I7" s="43"/>
      <c r="J7" s="43"/>
      <c r="K7" s="43"/>
      <c r="L7" s="43"/>
      <c r="M7" s="43"/>
      <c r="N7" s="43"/>
      <c r="O7" s="43"/>
      <c r="P7" s="43"/>
      <c r="Q7" s="43"/>
      <c r="R7" s="43"/>
      <c r="S7" s="43"/>
      <c r="T7" s="43"/>
      <c r="U7" s="43"/>
      <c r="V7" s="43"/>
      <c r="W7" s="43"/>
      <c r="X7" s="43"/>
      <c r="Y7" s="43"/>
    </row>
    <row r="8">
      <c r="A8" s="139"/>
      <c r="B8" s="49"/>
      <c r="C8" s="148" t="s">
        <v>176</v>
      </c>
      <c r="D8" s="149">
        <f>D7/D6</f>
        <v>21.60704949</v>
      </c>
      <c r="E8" s="150" t="s">
        <v>183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185</v>
      </c>
      <c r="C11" s="145" t="s">
        <v>186</v>
      </c>
      <c r="D11" s="75">
        <f>'Balance Sheet 2023'!E30</f>
        <v>5330988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187</v>
      </c>
      <c r="D12" s="75">
        <f>'Expenses 2023'!C40</f>
        <v>5161197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188</v>
      </c>
      <c r="D13" s="146">
        <f>D12/12</f>
        <v>430099.75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184</v>
      </c>
      <c r="D14" s="149">
        <f>D11/D13</f>
        <v>12.39477121</v>
      </c>
      <c r="E14" s="150" t="s">
        <v>183</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189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190</v>
      </c>
      <c r="C17" s="145" t="s">
        <v>191</v>
      </c>
      <c r="D17" s="75">
        <f>sum('Balance Sheet 2023'!E13:E15)</f>
        <v>254098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187</v>
      </c>
      <c r="D18" s="75">
        <f>'Expenses 2023'!C40</f>
        <v>5161197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188</v>
      </c>
      <c r="D19" s="146">
        <f>D18/12</f>
        <v>430099.75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192</v>
      </c>
      <c r="D20" s="149">
        <f>D17/D19</f>
        <v>0.5907885322</v>
      </c>
      <c r="E20" s="150" t="s">
        <v>183</v>
      </c>
      <c r="F20" s="43"/>
      <c r="G20" s="43"/>
      <c r="H20" s="43"/>
      <c r="I20" s="43"/>
      <c r="J20" s="43"/>
      <c r="K20" s="43"/>
      <c r="L20" s="43"/>
      <c r="M20" s="43"/>
      <c r="N20" s="43"/>
      <c r="O20" s="43"/>
      <c r="P20" s="43"/>
      <c r="Q20" s="43"/>
      <c r="R20" s="43"/>
      <c r="S20" s="43"/>
      <c r="T20" s="43"/>
      <c r="U20" s="43"/>
      <c r="V20" s="43"/>
      <c r="W20" s="43"/>
      <c r="X20" s="43"/>
      <c r="Y20" s="43"/>
    </row>
    <row r="21">
      <c r="A21" s="139"/>
      <c r="B21" s="49"/>
      <c r="C21" s="154" t="s">
        <v>193</v>
      </c>
      <c r="D21" s="176">
        <f>D20+D8</f>
        <v>22.19783802</v>
      </c>
      <c r="E21" s="156" t="s">
        <v>183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195</v>
      </c>
      <c r="C24" s="160"/>
      <c r="D24" s="161">
        <f>max('Revenues 2023'!E2:E7,'Revenues 2023'!F10:F15)</f>
        <v>6277230</v>
      </c>
      <c r="E24" s="162" t="s">
        <v>196</v>
      </c>
      <c r="F24" s="43"/>
      <c r="G24" s="43"/>
      <c r="H24" s="43"/>
      <c r="I24" s="43"/>
      <c r="J24" s="43"/>
      <c r="K24" s="43"/>
      <c r="L24" s="43"/>
      <c r="M24" s="43"/>
      <c r="N24" s="43"/>
      <c r="O24" s="43"/>
      <c r="P24" s="43"/>
      <c r="Q24" s="43"/>
      <c r="R24" s="43"/>
      <c r="S24" s="43"/>
      <c r="T24" s="43"/>
      <c r="U24" s="43"/>
      <c r="V24" s="43"/>
      <c r="W24" s="43"/>
      <c r="X24" s="43"/>
      <c r="Y24" s="43"/>
    </row>
    <row r="25">
      <c r="A25" s="139"/>
      <c r="B25" s="49"/>
      <c r="C25" s="145" t="s">
        <v>197</v>
      </c>
      <c r="D25" s="146">
        <f>'Revenues 2023'!F44</f>
        <v>6363291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194</v>
      </c>
      <c r="D26" s="163">
        <f>D24/D25</f>
        <v>0.9864753946</v>
      </c>
      <c r="E26" s="150" t="s">
        <v>198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199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200</v>
      </c>
      <c r="C29" s="145" t="s">
        <v>201</v>
      </c>
      <c r="D29" s="75">
        <f>SUM('Expenses 2023'!C7:C9)</f>
        <v>1446070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202</v>
      </c>
      <c r="D30" s="75">
        <f>SUM('Expenses 2023'!C10:C12)</f>
        <v>263996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203</v>
      </c>
      <c r="D31" s="75">
        <f>sum(D29:D30)</f>
        <v>1710066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178</v>
      </c>
      <c r="D32" s="75">
        <f>'Expenses 2023'!C40</f>
        <v>5161197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204</v>
      </c>
      <c r="D33" s="163">
        <f>D31/D32</f>
        <v>0.3313312784</v>
      </c>
      <c r="E33" s="150" t="s">
        <v>205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207</v>
      </c>
      <c r="C36" s="145" t="s">
        <v>208</v>
      </c>
      <c r="D36" s="75">
        <f>SUM('Expenses 2023'!C10:C11)</f>
        <v>155696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201</v>
      </c>
      <c r="D37" s="75">
        <f>SUM('Expenses 2023'!C7:C9)</f>
        <v>1446070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206</v>
      </c>
      <c r="D38" s="163">
        <f>D36/D37</f>
        <v>0.1076683701</v>
      </c>
      <c r="E38" s="150" t="s">
        <v>209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211</v>
      </c>
      <c r="C41" s="148" t="s">
        <v>243</v>
      </c>
      <c r="D41" s="75">
        <f>'Expenses 2023'!D40</f>
        <v>4338072</v>
      </c>
      <c r="E41" s="165">
        <f t="shared" ref="E41:E44" si="1">D41/$D$44</f>
        <v>0.8405166476</v>
      </c>
      <c r="F41" s="43"/>
      <c r="G41" s="43"/>
      <c r="H41" s="43"/>
      <c r="I41" s="43"/>
      <c r="J41" s="43"/>
      <c r="K41" s="43"/>
      <c r="L41" s="43"/>
      <c r="M41" s="43"/>
      <c r="N41" s="43"/>
      <c r="O41" s="43"/>
      <c r="P41" s="43"/>
      <c r="Q41" s="43"/>
      <c r="R41" s="43"/>
      <c r="S41" s="43"/>
      <c r="T41" s="43"/>
      <c r="U41" s="43"/>
      <c r="V41" s="43"/>
      <c r="W41" s="43"/>
      <c r="X41" s="43"/>
      <c r="Y41" s="43"/>
    </row>
    <row r="42">
      <c r="A42" s="139"/>
      <c r="B42" s="49"/>
      <c r="C42" s="148" t="s">
        <v>213</v>
      </c>
      <c r="D42" s="146">
        <f>'Expenses 2023'!E40</f>
        <v>755742</v>
      </c>
      <c r="E42" s="165">
        <f t="shared" si="1"/>
        <v>0.1464276601</v>
      </c>
      <c r="F42" s="43"/>
      <c r="G42" s="43"/>
      <c r="H42" s="43"/>
      <c r="I42" s="43"/>
      <c r="J42" s="43"/>
      <c r="K42" s="43"/>
      <c r="L42" s="43"/>
      <c r="M42" s="43"/>
      <c r="N42" s="43"/>
      <c r="O42" s="43"/>
      <c r="P42" s="43"/>
      <c r="Q42" s="43"/>
      <c r="R42" s="43"/>
      <c r="S42" s="43"/>
      <c r="T42" s="43"/>
      <c r="U42" s="43"/>
      <c r="V42" s="43"/>
      <c r="W42" s="43"/>
      <c r="X42" s="43"/>
      <c r="Y42" s="43"/>
    </row>
    <row r="43">
      <c r="A43" s="139"/>
      <c r="B43" s="49"/>
      <c r="C43" s="148" t="s">
        <v>214</v>
      </c>
      <c r="D43" s="146">
        <f>'Expenses 2023'!F40</f>
        <v>67383</v>
      </c>
      <c r="E43" s="165">
        <f t="shared" si="1"/>
        <v>0.01305569231</v>
      </c>
      <c r="F43" s="43"/>
      <c r="G43" s="43"/>
      <c r="H43" s="43"/>
      <c r="I43" s="43"/>
      <c r="J43" s="43"/>
      <c r="K43" s="43"/>
      <c r="L43" s="43"/>
      <c r="M43" s="43"/>
      <c r="N43" s="43"/>
      <c r="O43" s="43"/>
      <c r="P43" s="43"/>
      <c r="Q43" s="43"/>
      <c r="R43" s="43"/>
      <c r="S43" s="43"/>
      <c r="T43" s="43"/>
      <c r="U43" s="43"/>
      <c r="V43" s="43"/>
      <c r="W43" s="43"/>
      <c r="X43" s="43"/>
      <c r="Y43" s="43"/>
    </row>
    <row r="44">
      <c r="A44" s="139"/>
      <c r="B44" s="49"/>
      <c r="C44" s="145" t="s">
        <v>178</v>
      </c>
      <c r="D44" s="146">
        <f>sum(D41:D43)</f>
        <v>5161197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216</v>
      </c>
      <c r="C47" s="145" t="s">
        <v>217</v>
      </c>
      <c r="D47" s="146">
        <f>'Revenues 2023'!F9</f>
        <v>6277230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218</v>
      </c>
      <c r="D48" s="146">
        <f>'Expenses 2023'!F40</f>
        <v>67383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219</v>
      </c>
      <c r="D49" s="166">
        <f>if(D48=0, "$0",D47/D48)</f>
        <v>93.15747295</v>
      </c>
      <c r="E49" s="150" t="s">
        <v>220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222</v>
      </c>
      <c r="C52" s="145" t="s">
        <v>223</v>
      </c>
      <c r="D52" s="146">
        <f>sum('Balance Sheet 2023'!E2:E10)</f>
        <v>11770810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224</v>
      </c>
      <c r="D53" s="146">
        <f>sum('Balance Sheet 2023'!E19:E22)</f>
        <v>1522142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225</v>
      </c>
      <c r="D54" s="168">
        <f>D52/D53</f>
        <v>7.733056443</v>
      </c>
      <c r="E54" s="150" t="s">
        <v>226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228</v>
      </c>
      <c r="C57" s="145" t="s">
        <v>229</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230</v>
      </c>
      <c r="D58" s="146">
        <f>'Balance Sheet 2023'!E18</f>
        <v>12196337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231</v>
      </c>
      <c r="D59" s="169">
        <f>D57/D58</f>
        <v>0</v>
      </c>
      <c r="E59" s="150" t="s">
        <v>232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SPARK CLIMATE SOLUTIONS</v>
      </c>
      <c r="B1" s="2" t="s">
        <v>244</v>
      </c>
      <c r="C1" s="139"/>
      <c r="D1" s="139"/>
      <c r="E1" s="139"/>
      <c r="F1" s="140"/>
      <c r="G1" s="140"/>
      <c r="H1" s="140"/>
      <c r="I1" s="43"/>
      <c r="J1" s="43"/>
      <c r="K1" s="43"/>
      <c r="L1" s="43"/>
      <c r="M1" s="43"/>
      <c r="N1" s="43"/>
      <c r="O1" s="43"/>
      <c r="P1" s="43"/>
      <c r="Q1" s="43"/>
      <c r="R1" s="43"/>
      <c r="S1" s="43"/>
      <c r="T1" s="43"/>
      <c r="U1" s="43"/>
      <c r="V1" s="43"/>
      <c r="W1" s="43"/>
      <c r="X1" s="43"/>
      <c r="Y1" s="43"/>
    </row>
    <row r="2">
      <c r="A2" s="141" t="s">
        <v>176</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177</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245</v>
      </c>
      <c r="E4" s="45" t="s">
        <v>246</v>
      </c>
      <c r="F4" s="45" t="s">
        <v>247</v>
      </c>
      <c r="G4" s="59" t="s">
        <v>248</v>
      </c>
      <c r="H4" s="59"/>
      <c r="I4" s="43"/>
      <c r="J4" s="43"/>
      <c r="K4" s="43"/>
      <c r="L4" s="43"/>
      <c r="M4" s="43"/>
      <c r="N4" s="43"/>
      <c r="O4" s="43"/>
      <c r="P4" s="43"/>
      <c r="Q4" s="43"/>
      <c r="R4" s="43"/>
      <c r="S4" s="43"/>
      <c r="T4" s="43"/>
      <c r="U4" s="43"/>
      <c r="V4" s="43"/>
      <c r="W4" s="43"/>
      <c r="X4" s="43"/>
      <c r="Y4" s="43"/>
    </row>
    <row r="5">
      <c r="A5" s="139"/>
      <c r="B5" s="49"/>
      <c r="C5" s="148" t="s">
        <v>176</v>
      </c>
      <c r="D5" s="178">
        <v>0.0</v>
      </c>
      <c r="E5" s="179">
        <f>'Ratios 2022'!D8</f>
        <v>28.9941107</v>
      </c>
      <c r="F5" s="179">
        <f>'Ratios 2023'!D8</f>
        <v>21.60704949</v>
      </c>
      <c r="G5" s="179">
        <f>average(E5:F5)</f>
        <v>25.3005801</v>
      </c>
      <c r="H5" s="150" t="s">
        <v>183</v>
      </c>
      <c r="I5" s="43"/>
      <c r="J5" s="43"/>
      <c r="K5" s="43"/>
      <c r="L5" s="43"/>
      <c r="M5" s="43"/>
      <c r="N5" s="43"/>
      <c r="O5" s="43"/>
      <c r="P5" s="43"/>
      <c r="Q5" s="43"/>
      <c r="R5" s="43"/>
      <c r="S5" s="43"/>
      <c r="T5" s="43"/>
      <c r="U5" s="43"/>
      <c r="V5" s="43"/>
      <c r="W5" s="43"/>
      <c r="X5" s="43"/>
      <c r="Y5" s="43"/>
    </row>
    <row r="6">
      <c r="A6" s="139"/>
      <c r="B6" s="52"/>
      <c r="C6" s="45"/>
      <c r="D6" s="45"/>
      <c r="E6" s="45"/>
      <c r="F6" s="180"/>
      <c r="G6" s="180"/>
      <c r="H6" s="180"/>
      <c r="I6" s="43"/>
      <c r="J6" s="43"/>
      <c r="K6" s="43"/>
      <c r="L6" s="43"/>
      <c r="M6" s="43"/>
      <c r="N6" s="43"/>
      <c r="O6" s="43"/>
      <c r="P6" s="43"/>
      <c r="Q6" s="43"/>
      <c r="R6" s="43"/>
      <c r="S6" s="43"/>
      <c r="T6" s="43"/>
      <c r="U6" s="43"/>
      <c r="V6" s="43"/>
      <c r="W6" s="43"/>
      <c r="X6" s="43"/>
      <c r="Y6" s="43"/>
    </row>
    <row r="7">
      <c r="A7" s="141" t="s">
        <v>184</v>
      </c>
      <c r="B7" s="5"/>
      <c r="C7" s="181"/>
      <c r="D7" s="181"/>
      <c r="E7" s="181"/>
      <c r="F7" s="181"/>
      <c r="G7" s="181"/>
      <c r="H7" s="181"/>
      <c r="I7" s="43"/>
      <c r="J7" s="43"/>
      <c r="K7" s="43"/>
      <c r="L7" s="43"/>
      <c r="M7" s="43"/>
      <c r="N7" s="43"/>
      <c r="O7" s="43"/>
      <c r="P7" s="43"/>
      <c r="Q7" s="43"/>
      <c r="R7" s="43"/>
      <c r="S7" s="43"/>
      <c r="T7" s="43"/>
      <c r="U7" s="43"/>
      <c r="V7" s="43"/>
      <c r="W7" s="43"/>
      <c r="X7" s="43"/>
      <c r="Y7" s="43"/>
    </row>
    <row r="8">
      <c r="A8" s="139"/>
      <c r="B8" s="144" t="s">
        <v>185</v>
      </c>
      <c r="C8" s="71"/>
      <c r="D8" s="71"/>
      <c r="E8" s="180"/>
      <c r="F8" s="180"/>
      <c r="G8" s="180"/>
      <c r="H8" s="180"/>
      <c r="I8" s="43"/>
      <c r="J8" s="43"/>
      <c r="K8" s="43"/>
      <c r="L8" s="43"/>
      <c r="M8" s="43"/>
      <c r="N8" s="43"/>
      <c r="O8" s="43"/>
      <c r="P8" s="43"/>
      <c r="Q8" s="43"/>
      <c r="R8" s="43"/>
      <c r="S8" s="43"/>
      <c r="T8" s="43"/>
      <c r="U8" s="43"/>
      <c r="V8" s="43"/>
      <c r="W8" s="43"/>
      <c r="X8" s="43"/>
      <c r="Y8" s="43"/>
    </row>
    <row r="9">
      <c r="A9" s="139"/>
      <c r="B9" s="49"/>
      <c r="C9" s="45"/>
      <c r="D9" s="45" t="s">
        <v>245</v>
      </c>
      <c r="E9" s="45" t="s">
        <v>246</v>
      </c>
      <c r="F9" s="45" t="s">
        <v>247</v>
      </c>
      <c r="G9" s="59" t="s">
        <v>248</v>
      </c>
      <c r="H9" s="59"/>
      <c r="I9" s="43"/>
      <c r="J9" s="43"/>
      <c r="K9" s="43"/>
      <c r="L9" s="43"/>
      <c r="M9" s="43"/>
      <c r="N9" s="43"/>
      <c r="O9" s="43"/>
      <c r="P9" s="43"/>
      <c r="Q9" s="43"/>
      <c r="R9" s="43"/>
      <c r="S9" s="43"/>
      <c r="T9" s="43"/>
      <c r="U9" s="43"/>
      <c r="V9" s="43"/>
      <c r="W9" s="43"/>
      <c r="X9" s="43"/>
      <c r="Y9" s="43"/>
    </row>
    <row r="10">
      <c r="A10" s="139"/>
      <c r="B10" s="49"/>
      <c r="C10" s="148" t="s">
        <v>184</v>
      </c>
      <c r="D10" s="149">
        <v>0.0</v>
      </c>
      <c r="E10" s="149">
        <f>'Ratios 2022'!D14</f>
        <v>26.66967119</v>
      </c>
      <c r="F10" s="149">
        <f>'Ratios 2023'!D14</f>
        <v>12.39477121</v>
      </c>
      <c r="G10" s="179">
        <f>average(E10:F10)</f>
        <v>19.5322212</v>
      </c>
      <c r="H10" s="150" t="s">
        <v>183</v>
      </c>
      <c r="I10" s="43"/>
      <c r="J10" s="43"/>
      <c r="K10" s="43"/>
      <c r="L10" s="43"/>
      <c r="M10" s="43"/>
      <c r="N10" s="43"/>
      <c r="O10" s="43"/>
      <c r="P10" s="43"/>
      <c r="Q10" s="43"/>
      <c r="R10" s="43"/>
      <c r="S10" s="43"/>
      <c r="T10" s="43"/>
      <c r="U10" s="43"/>
      <c r="V10" s="43"/>
      <c r="W10" s="43"/>
      <c r="X10" s="43"/>
      <c r="Y10" s="43"/>
    </row>
    <row r="11">
      <c r="A11" s="139"/>
      <c r="B11" s="52"/>
      <c r="C11" s="45"/>
      <c r="D11" s="45"/>
      <c r="E11" s="45"/>
      <c r="F11" s="180"/>
      <c r="G11" s="180"/>
      <c r="H11" s="180"/>
      <c r="I11" s="43"/>
      <c r="J11" s="43"/>
      <c r="K11" s="43"/>
      <c r="L11" s="43"/>
      <c r="M11" s="43"/>
      <c r="N11" s="43"/>
      <c r="O11" s="43"/>
      <c r="P11" s="43"/>
      <c r="Q11" s="43"/>
      <c r="R11" s="43"/>
      <c r="S11" s="43"/>
      <c r="T11" s="43"/>
      <c r="U11" s="43"/>
      <c r="V11" s="43"/>
      <c r="W11" s="43"/>
      <c r="X11" s="43"/>
      <c r="Y11" s="43"/>
    </row>
    <row r="12">
      <c r="A12" s="141" t="s">
        <v>189</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190</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245</v>
      </c>
      <c r="E14" s="45" t="s">
        <v>246</v>
      </c>
      <c r="F14" s="45" t="s">
        <v>247</v>
      </c>
      <c r="G14" s="59" t="s">
        <v>248</v>
      </c>
      <c r="H14" s="59"/>
      <c r="I14" s="43"/>
      <c r="J14" s="43"/>
      <c r="K14" s="43"/>
      <c r="L14" s="43"/>
      <c r="M14" s="43"/>
      <c r="N14" s="43"/>
      <c r="O14" s="43"/>
      <c r="P14" s="43"/>
      <c r="Q14" s="43"/>
      <c r="R14" s="43"/>
      <c r="S14" s="43"/>
      <c r="T14" s="43"/>
      <c r="U14" s="43"/>
      <c r="V14" s="43"/>
      <c r="W14" s="43"/>
      <c r="X14" s="43"/>
      <c r="Y14" s="43"/>
    </row>
    <row r="15">
      <c r="A15" s="139"/>
      <c r="B15" s="49"/>
      <c r="C15" s="148" t="s">
        <v>192</v>
      </c>
      <c r="D15" s="182">
        <v>0.0</v>
      </c>
      <c r="E15" s="183">
        <f>'Ratios 2022'!D20</f>
        <v>0</v>
      </c>
      <c r="F15" s="183">
        <f>'Ratios 2023'!D20</f>
        <v>0.5907885322</v>
      </c>
      <c r="G15" s="179">
        <f>average(E15:F15)</f>
        <v>0.2953942661</v>
      </c>
      <c r="H15" s="150" t="s">
        <v>183</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194</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195</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245</v>
      </c>
      <c r="E19" s="45" t="s">
        <v>246</v>
      </c>
      <c r="F19" s="45" t="s">
        <v>247</v>
      </c>
      <c r="G19" s="59" t="s">
        <v>248</v>
      </c>
      <c r="H19" s="59"/>
      <c r="I19" s="43"/>
      <c r="J19" s="43"/>
      <c r="K19" s="43"/>
      <c r="L19" s="43"/>
      <c r="M19" s="43"/>
      <c r="N19" s="43"/>
      <c r="O19" s="43"/>
      <c r="P19" s="43"/>
      <c r="Q19" s="43"/>
      <c r="R19" s="43"/>
      <c r="S19" s="43"/>
      <c r="T19" s="43"/>
      <c r="U19" s="43"/>
      <c r="V19" s="43"/>
      <c r="W19" s="43"/>
      <c r="X19" s="43"/>
      <c r="Y19" s="43"/>
    </row>
    <row r="20">
      <c r="A20" s="139"/>
      <c r="B20" s="49"/>
      <c r="C20" s="148" t="s">
        <v>194</v>
      </c>
      <c r="D20" s="163">
        <v>0.0</v>
      </c>
      <c r="E20" s="163">
        <f>'Ratios 2022'!D26</f>
        <v>0.9932143696</v>
      </c>
      <c r="F20" s="163">
        <f>'Ratios 2023'!D26</f>
        <v>0.9864753946</v>
      </c>
      <c r="G20" s="179">
        <f>average(E20:F20)</f>
        <v>0.9898448821</v>
      </c>
      <c r="H20" s="150" t="s">
        <v>198</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199</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200</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245</v>
      </c>
      <c r="E24" s="45" t="s">
        <v>246</v>
      </c>
      <c r="F24" s="45" t="s">
        <v>247</v>
      </c>
      <c r="G24" s="59" t="s">
        <v>248</v>
      </c>
      <c r="H24" s="59"/>
      <c r="I24" s="43"/>
      <c r="J24" s="43"/>
      <c r="K24" s="43"/>
      <c r="L24" s="43"/>
      <c r="M24" s="43"/>
      <c r="N24" s="43"/>
      <c r="O24" s="43"/>
      <c r="P24" s="43"/>
      <c r="Q24" s="43"/>
      <c r="R24" s="43"/>
      <c r="S24" s="43"/>
      <c r="T24" s="43"/>
      <c r="U24" s="43"/>
      <c r="V24" s="43"/>
      <c r="W24" s="43"/>
      <c r="X24" s="43"/>
      <c r="Y24" s="43"/>
    </row>
    <row r="25">
      <c r="A25" s="139"/>
      <c r="B25" s="49"/>
      <c r="C25" s="148" t="s">
        <v>204</v>
      </c>
      <c r="D25" s="163">
        <v>0.0</v>
      </c>
      <c r="E25" s="163">
        <f>'Ratios 2022'!D33</f>
        <v>0.3331774461</v>
      </c>
      <c r="F25" s="163">
        <f>'Ratios 2023'!D33</f>
        <v>0.3313312784</v>
      </c>
      <c r="G25" s="179">
        <f>average(E25:F25)</f>
        <v>0.3322543622</v>
      </c>
      <c r="H25" s="150" t="s">
        <v>205</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206</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207</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245</v>
      </c>
      <c r="E29" s="45" t="s">
        <v>246</v>
      </c>
      <c r="F29" s="45" t="s">
        <v>247</v>
      </c>
      <c r="G29" s="59" t="s">
        <v>248</v>
      </c>
      <c r="H29" s="59"/>
      <c r="I29" s="43"/>
      <c r="J29" s="43"/>
      <c r="K29" s="43"/>
      <c r="L29" s="43"/>
      <c r="M29" s="43"/>
      <c r="N29" s="43"/>
      <c r="O29" s="43"/>
      <c r="P29" s="43"/>
      <c r="Q29" s="43"/>
      <c r="R29" s="43"/>
      <c r="S29" s="43"/>
      <c r="T29" s="43"/>
      <c r="U29" s="43"/>
      <c r="V29" s="43"/>
      <c r="W29" s="43"/>
      <c r="X29" s="43"/>
      <c r="Y29" s="43"/>
    </row>
    <row r="30">
      <c r="A30" s="139"/>
      <c r="B30" s="49"/>
      <c r="C30" s="148" t="s">
        <v>206</v>
      </c>
      <c r="D30" s="163">
        <v>0.0</v>
      </c>
      <c r="E30" s="163">
        <f>'Ratios 2022'!D38</f>
        <v>0.04615504674</v>
      </c>
      <c r="F30" s="163">
        <f>'Ratios 2023'!D38</f>
        <v>0.1076683701</v>
      </c>
      <c r="G30" s="179">
        <f>average(E30:F30)</f>
        <v>0.07691170844</v>
      </c>
      <c r="H30" s="150" t="s">
        <v>209</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210</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211</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245</v>
      </c>
      <c r="E34" s="45" t="s">
        <v>246</v>
      </c>
      <c r="F34" s="45" t="s">
        <v>247</v>
      </c>
      <c r="G34" s="59" t="s">
        <v>248</v>
      </c>
      <c r="H34" s="59"/>
      <c r="I34" s="43"/>
      <c r="J34" s="43"/>
      <c r="K34" s="43"/>
      <c r="L34" s="43"/>
      <c r="M34" s="43"/>
      <c r="N34" s="43"/>
      <c r="O34" s="43"/>
      <c r="P34" s="43"/>
      <c r="Q34" s="43"/>
      <c r="R34" s="43"/>
      <c r="S34" s="43"/>
      <c r="T34" s="43"/>
      <c r="U34" s="43"/>
      <c r="V34" s="43"/>
      <c r="W34" s="43"/>
      <c r="X34" s="43"/>
      <c r="Y34" s="43"/>
    </row>
    <row r="35">
      <c r="A35" s="139"/>
      <c r="B35" s="49"/>
      <c r="C35" s="148" t="s">
        <v>249</v>
      </c>
      <c r="D35" s="163">
        <v>0.0</v>
      </c>
      <c r="E35" s="163">
        <f>'Ratios 2022'!E41</f>
        <v>0.7842952687</v>
      </c>
      <c r="F35" s="163">
        <f>'Ratios 2023'!E41</f>
        <v>0.8405166476</v>
      </c>
      <c r="G35" s="179">
        <f t="shared" ref="G35:G37" si="1">average(E35:F35)</f>
        <v>0.8124059581</v>
      </c>
      <c r="H35" s="184"/>
      <c r="I35" s="43"/>
      <c r="J35" s="43"/>
      <c r="K35" s="43"/>
      <c r="L35" s="43"/>
      <c r="M35" s="43"/>
      <c r="N35" s="43"/>
      <c r="O35" s="43"/>
      <c r="P35" s="43"/>
      <c r="Q35" s="43"/>
      <c r="R35" s="43"/>
      <c r="S35" s="43"/>
      <c r="T35" s="43"/>
      <c r="U35" s="43"/>
      <c r="V35" s="43"/>
      <c r="W35" s="43"/>
      <c r="X35" s="43"/>
      <c r="Y35" s="43"/>
    </row>
    <row r="36">
      <c r="A36" s="139"/>
      <c r="B36" s="52"/>
      <c r="C36" s="148" t="s">
        <v>213</v>
      </c>
      <c r="D36" s="163">
        <v>0.0</v>
      </c>
      <c r="E36" s="163">
        <f>'Ratios 2022'!E42</f>
        <v>0.2046284862</v>
      </c>
      <c r="F36" s="163">
        <f>'Ratios 2023'!E42</f>
        <v>0.1464276601</v>
      </c>
      <c r="G36" s="179">
        <f t="shared" si="1"/>
        <v>0.1755280732</v>
      </c>
      <c r="H36" s="184"/>
      <c r="I36" s="43"/>
      <c r="J36" s="43"/>
      <c r="K36" s="43"/>
      <c r="L36" s="43"/>
      <c r="M36" s="43"/>
      <c r="N36" s="43"/>
      <c r="O36" s="43"/>
      <c r="P36" s="43"/>
      <c r="Q36" s="43"/>
      <c r="R36" s="43"/>
      <c r="S36" s="43"/>
      <c r="T36" s="43"/>
      <c r="U36" s="43"/>
      <c r="V36" s="43"/>
      <c r="W36" s="43"/>
      <c r="X36" s="43"/>
      <c r="Y36" s="43"/>
    </row>
    <row r="37">
      <c r="A37" s="139"/>
      <c r="B37" s="185"/>
      <c r="C37" s="148" t="s">
        <v>214</v>
      </c>
      <c r="D37" s="163">
        <v>0.0</v>
      </c>
      <c r="E37" s="163">
        <f>'Ratios 2022'!E43</f>
        <v>0.01107624509</v>
      </c>
      <c r="F37" s="163">
        <f>'Ratios 2023'!E43</f>
        <v>0.01305569231</v>
      </c>
      <c r="G37" s="179">
        <f t="shared" si="1"/>
        <v>0.0120659687</v>
      </c>
      <c r="H37" s="184"/>
      <c r="I37" s="43"/>
      <c r="J37" s="43"/>
      <c r="K37" s="43"/>
      <c r="L37" s="43"/>
      <c r="M37" s="43"/>
      <c r="N37" s="43"/>
      <c r="O37" s="43"/>
      <c r="P37" s="43"/>
      <c r="Q37" s="43"/>
      <c r="R37" s="43"/>
      <c r="S37" s="43"/>
      <c r="T37" s="43"/>
      <c r="U37" s="43"/>
      <c r="V37" s="43"/>
      <c r="W37" s="43"/>
      <c r="X37" s="43"/>
      <c r="Y37" s="43"/>
    </row>
    <row r="38">
      <c r="A38" s="139"/>
      <c r="B38" s="185"/>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215</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216</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245</v>
      </c>
      <c r="E41" s="45" t="s">
        <v>246</v>
      </c>
      <c r="F41" s="45" t="s">
        <v>247</v>
      </c>
      <c r="G41" s="59" t="s">
        <v>248</v>
      </c>
      <c r="H41" s="59"/>
      <c r="I41" s="43"/>
      <c r="J41" s="43"/>
      <c r="K41" s="43"/>
      <c r="L41" s="43"/>
      <c r="M41" s="43"/>
      <c r="N41" s="43"/>
      <c r="O41" s="43"/>
      <c r="P41" s="43"/>
      <c r="Q41" s="43"/>
      <c r="R41" s="43"/>
      <c r="S41" s="43"/>
      <c r="T41" s="43"/>
      <c r="U41" s="43"/>
      <c r="V41" s="43"/>
      <c r="W41" s="43"/>
      <c r="X41" s="43"/>
      <c r="Y41" s="43"/>
    </row>
    <row r="42">
      <c r="A42" s="139"/>
      <c r="B42" s="49"/>
      <c r="C42" s="148" t="s">
        <v>219</v>
      </c>
      <c r="D42" s="166" t="str">
        <f>'Ratios 2021'!D49</f>
        <v>$0</v>
      </c>
      <c r="E42" s="166">
        <f>'Ratios 2022'!D49</f>
        <v>448.7924339</v>
      </c>
      <c r="F42" s="166">
        <f>'Ratios 2023'!D49</f>
        <v>93.15747295</v>
      </c>
      <c r="G42" s="179">
        <f>average(E42:F42)</f>
        <v>270.9749534</v>
      </c>
      <c r="H42" s="150" t="s">
        <v>220</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221</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222</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245</v>
      </c>
      <c r="E46" s="45" t="s">
        <v>246</v>
      </c>
      <c r="F46" s="45" t="s">
        <v>247</v>
      </c>
      <c r="G46" s="59" t="s">
        <v>248</v>
      </c>
      <c r="H46" s="59"/>
      <c r="I46" s="43"/>
      <c r="J46" s="43"/>
      <c r="K46" s="43"/>
      <c r="L46" s="43"/>
      <c r="M46" s="43"/>
      <c r="N46" s="43"/>
      <c r="O46" s="43"/>
      <c r="P46" s="43"/>
      <c r="Q46" s="43"/>
      <c r="R46" s="43"/>
      <c r="S46" s="43"/>
      <c r="T46" s="43"/>
      <c r="U46" s="43"/>
      <c r="V46" s="43"/>
      <c r="W46" s="43"/>
      <c r="X46" s="43"/>
      <c r="Y46" s="43"/>
    </row>
    <row r="47">
      <c r="A47" s="139"/>
      <c r="B47" s="49"/>
      <c r="C47" s="148" t="s">
        <v>225</v>
      </c>
      <c r="D47" s="149">
        <v>0.0</v>
      </c>
      <c r="E47" s="149">
        <f>'Ratios 2022'!D54</f>
        <v>19.44252444</v>
      </c>
      <c r="F47" s="149">
        <f>'Ratios 2023'!D54</f>
        <v>7.733056443</v>
      </c>
      <c r="G47" s="179">
        <f>average(E47:F47)</f>
        <v>13.58779044</v>
      </c>
      <c r="H47" s="150" t="s">
        <v>226</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227</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228</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245</v>
      </c>
      <c r="E51" s="45" t="s">
        <v>246</v>
      </c>
      <c r="F51" s="45" t="s">
        <v>247</v>
      </c>
      <c r="G51" s="59" t="s">
        <v>248</v>
      </c>
      <c r="H51" s="59"/>
      <c r="I51" s="43"/>
      <c r="J51" s="43"/>
      <c r="K51" s="43"/>
      <c r="L51" s="43"/>
      <c r="M51" s="43"/>
      <c r="N51" s="43"/>
      <c r="O51" s="43"/>
      <c r="P51" s="43"/>
      <c r="Q51" s="43"/>
      <c r="R51" s="43"/>
      <c r="S51" s="43"/>
      <c r="T51" s="43"/>
      <c r="U51" s="43"/>
      <c r="V51" s="43"/>
      <c r="W51" s="43"/>
      <c r="X51" s="43"/>
      <c r="Y51" s="43"/>
    </row>
    <row r="52">
      <c r="A52" s="139"/>
      <c r="B52" s="49"/>
      <c r="C52" s="148" t="s">
        <v>231</v>
      </c>
      <c r="D52" s="186">
        <v>0.0</v>
      </c>
      <c r="E52" s="186">
        <f>'Ratios 2022'!D59</f>
        <v>0</v>
      </c>
      <c r="F52" s="186">
        <f>'Ratios 2023'!D59</f>
        <v>0</v>
      </c>
      <c r="G52" s="179">
        <f>average(E52:F52)</f>
        <v>0</v>
      </c>
      <c r="H52" s="150" t="s">
        <v>232</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SPARK CLIMATE SOLUTIONS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SPARK CLIMATE SOLUTIONS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SPARK CLIMATE SOLUTIONS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c r="C34" s="98">
        <f t="shared" si="1"/>
        <v>0</v>
      </c>
      <c r="D34" s="99">
        <v>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4">
        <f t="shared" ref="C40:F40" si="2">sum(C3:C39)</f>
        <v>0</v>
      </c>
      <c r="D40" s="104">
        <f t="shared" si="2"/>
        <v>0</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SPARK CLIMATE SOLUTIONS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135</v>
      </c>
      <c r="B2" s="45">
        <v>1.0</v>
      </c>
      <c r="C2" s="46" t="s">
        <v>136</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4"/>
      <c r="E18" s="115">
        <f>sum(E2:E17)</f>
        <v>0</v>
      </c>
      <c r="F18" s="43"/>
      <c r="G18" s="43"/>
      <c r="H18" s="43"/>
      <c r="I18" s="43"/>
      <c r="J18" s="43"/>
      <c r="K18" s="43"/>
      <c r="L18" s="43"/>
      <c r="M18" s="43"/>
      <c r="N18" s="43"/>
      <c r="O18" s="43"/>
      <c r="P18" s="43"/>
      <c r="Q18" s="43"/>
      <c r="R18" s="43"/>
      <c r="S18" s="43"/>
      <c r="T18" s="43"/>
      <c r="U18" s="43"/>
      <c r="V18" s="43"/>
      <c r="W18" s="43"/>
      <c r="X18" s="43"/>
      <c r="Y18" s="43"/>
      <c r="Z18" s="43"/>
    </row>
    <row r="19">
      <c r="A19" s="44" t="s">
        <v>155</v>
      </c>
      <c r="B19" s="116">
        <v>17.0</v>
      </c>
      <c r="C19" s="117" t="s">
        <v>156</v>
      </c>
      <c r="D19" s="118"/>
      <c r="E19" s="112">
        <v>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157</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158</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159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164</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165</v>
      </c>
      <c r="D28" s="126"/>
      <c r="E28" s="127">
        <f>sum(E19:E27)</f>
        <v>0</v>
      </c>
      <c r="F28" s="43"/>
      <c r="G28" s="43"/>
      <c r="H28" s="43"/>
      <c r="I28" s="43"/>
      <c r="J28" s="43"/>
      <c r="K28" s="43"/>
      <c r="L28" s="43"/>
      <c r="M28" s="43"/>
      <c r="N28" s="43"/>
      <c r="O28" s="43"/>
      <c r="P28" s="43"/>
      <c r="Q28" s="43"/>
      <c r="R28" s="43"/>
      <c r="S28" s="43"/>
      <c r="T28" s="43"/>
      <c r="U28" s="43"/>
      <c r="V28" s="43"/>
      <c r="W28" s="43"/>
      <c r="X28" s="43"/>
      <c r="Y28" s="43"/>
      <c r="Z28" s="43"/>
    </row>
    <row r="29">
      <c r="A29" s="65" t="s">
        <v>166</v>
      </c>
      <c r="B29" s="128"/>
      <c r="C29" s="129" t="s">
        <v>167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168</v>
      </c>
      <c r="D30" s="118"/>
      <c r="E30" s="112">
        <v>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169</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174</v>
      </c>
      <c r="D36" s="132"/>
      <c r="E36" s="127">
        <f>sum(E30:E35)</f>
        <v>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175</v>
      </c>
      <c r="D37" s="136"/>
      <c r="E37" s="137">
        <f>E36+E28</f>
        <v>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SPARK CLIMATE SOLUTIONS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176</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177</v>
      </c>
      <c r="C3" s="145" t="s">
        <v>178</v>
      </c>
      <c r="D3" s="146">
        <f>'Expenses 2021'!C40</f>
        <v>0</v>
      </c>
      <c r="E3" s="147"/>
      <c r="F3" s="43"/>
      <c r="G3" s="43"/>
      <c r="H3" s="43"/>
      <c r="I3" s="43"/>
      <c r="J3" s="43"/>
      <c r="K3" s="43"/>
      <c r="L3" s="43"/>
      <c r="M3" s="43"/>
      <c r="N3" s="43"/>
      <c r="O3" s="43"/>
      <c r="P3" s="43"/>
      <c r="Q3" s="43"/>
      <c r="R3" s="43"/>
      <c r="S3" s="43"/>
      <c r="T3" s="43"/>
      <c r="U3" s="43"/>
      <c r="V3" s="43"/>
      <c r="W3" s="43"/>
      <c r="X3" s="43"/>
      <c r="Y3" s="43"/>
    </row>
    <row r="4">
      <c r="A4" s="139"/>
      <c r="B4" s="49"/>
      <c r="C4" s="145" t="s">
        <v>179</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180</v>
      </c>
      <c r="D5" s="146">
        <f>D3-D4</f>
        <v>0</v>
      </c>
      <c r="E5" s="147"/>
      <c r="F5" s="43"/>
      <c r="G5" s="43"/>
      <c r="H5" s="43"/>
      <c r="I5" s="43"/>
      <c r="J5" s="43"/>
      <c r="K5" s="43"/>
      <c r="L5" s="43"/>
      <c r="M5" s="43"/>
      <c r="N5" s="43"/>
      <c r="O5" s="43"/>
      <c r="P5" s="43"/>
      <c r="Q5" s="43"/>
      <c r="R5" s="43"/>
      <c r="S5" s="43"/>
      <c r="T5" s="43"/>
      <c r="U5" s="43"/>
      <c r="V5" s="43"/>
      <c r="W5" s="43"/>
      <c r="X5" s="43"/>
      <c r="Y5" s="43"/>
    </row>
    <row r="6">
      <c r="A6" s="139"/>
      <c r="B6" s="49"/>
      <c r="C6" s="145" t="s">
        <v>181</v>
      </c>
      <c r="D6" s="146">
        <f>D5/12</f>
        <v>0</v>
      </c>
      <c r="E6" s="147"/>
      <c r="F6" s="43"/>
      <c r="G6" s="43"/>
      <c r="H6" s="43"/>
      <c r="I6" s="43"/>
      <c r="J6" s="43"/>
      <c r="K6" s="43"/>
      <c r="L6" s="43"/>
      <c r="M6" s="43"/>
      <c r="N6" s="43"/>
      <c r="O6" s="43"/>
      <c r="P6" s="43"/>
      <c r="Q6" s="43"/>
      <c r="R6" s="43"/>
      <c r="S6" s="43"/>
      <c r="T6" s="43"/>
      <c r="U6" s="43"/>
      <c r="V6" s="43"/>
      <c r="W6" s="43"/>
      <c r="X6" s="43"/>
      <c r="Y6" s="43"/>
    </row>
    <row r="7">
      <c r="A7" s="139"/>
      <c r="B7" s="49"/>
      <c r="C7" s="145" t="s">
        <v>182</v>
      </c>
      <c r="D7" s="75">
        <f>'Balance Sheet 2021'!E2+'Balance Sheet 2021'!E3</f>
        <v>0</v>
      </c>
      <c r="E7" s="147"/>
      <c r="F7" s="43"/>
      <c r="G7" s="43"/>
      <c r="H7" s="43"/>
      <c r="I7" s="43"/>
      <c r="J7" s="43"/>
      <c r="K7" s="43"/>
      <c r="L7" s="43"/>
      <c r="M7" s="43"/>
      <c r="N7" s="43"/>
      <c r="O7" s="43"/>
      <c r="P7" s="43"/>
      <c r="Q7" s="43"/>
      <c r="R7" s="43"/>
      <c r="S7" s="43"/>
      <c r="T7" s="43"/>
      <c r="U7" s="43"/>
      <c r="V7" s="43"/>
      <c r="W7" s="43"/>
      <c r="X7" s="43"/>
      <c r="Y7" s="43"/>
    </row>
    <row r="8">
      <c r="A8" s="139"/>
      <c r="B8" s="49"/>
      <c r="C8" s="148" t="s">
        <v>176</v>
      </c>
      <c r="D8" s="149" t="str">
        <f>D7/D6</f>
        <v>#DIV/0!</v>
      </c>
      <c r="E8" s="150" t="s">
        <v>183</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184</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185</v>
      </c>
      <c r="C11" s="145" t="s">
        <v>186</v>
      </c>
      <c r="D11" s="75">
        <f>'Balance Sheet 2021'!E30</f>
        <v>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187</v>
      </c>
      <c r="D12" s="75">
        <f>'Expenses 2021'!C40</f>
        <v>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188</v>
      </c>
      <c r="D13" s="146">
        <f>D12/12</f>
        <v>0</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184</v>
      </c>
      <c r="D14" s="149" t="str">
        <f>D11/D13</f>
        <v>#DIV/0!</v>
      </c>
      <c r="E14" s="150" t="s">
        <v>183</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189</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190</v>
      </c>
      <c r="C17" s="145" t="s">
        <v>191</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187</v>
      </c>
      <c r="D18" s="75">
        <f>'Expenses 2021'!C40</f>
        <v>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188</v>
      </c>
      <c r="D19" s="146">
        <f>D18/12</f>
        <v>0</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192</v>
      </c>
      <c r="D20" s="149" t="str">
        <f>D17/D19</f>
        <v>#DIV/0!</v>
      </c>
      <c r="E20" s="150" t="s">
        <v>183</v>
      </c>
      <c r="F20" s="43"/>
      <c r="G20" s="43"/>
      <c r="H20" s="43"/>
      <c r="I20" s="43"/>
      <c r="J20" s="43"/>
      <c r="K20" s="43"/>
      <c r="L20" s="43"/>
      <c r="M20" s="43"/>
      <c r="N20" s="43"/>
      <c r="O20" s="43"/>
      <c r="P20" s="43"/>
      <c r="Q20" s="43"/>
      <c r="R20" s="43"/>
      <c r="S20" s="43"/>
      <c r="T20" s="43"/>
      <c r="U20" s="43"/>
      <c r="V20" s="43"/>
      <c r="W20" s="43"/>
      <c r="X20" s="43"/>
      <c r="Y20" s="43"/>
    </row>
    <row r="21">
      <c r="A21" s="139"/>
      <c r="B21" s="49"/>
      <c r="C21" s="154" t="s">
        <v>193</v>
      </c>
      <c r="D21" s="155" t="str">
        <f>D20+D8</f>
        <v>#DIV/0!</v>
      </c>
      <c r="E21" s="156" t="s">
        <v>183</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194</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195</v>
      </c>
      <c r="C24" s="160"/>
      <c r="D24" s="161">
        <f>max('Revenues 2021'!E2:E7,'Revenues 2021'!F10:F15)</f>
        <v>0</v>
      </c>
      <c r="E24" s="162" t="s">
        <v>196</v>
      </c>
      <c r="F24" s="43"/>
      <c r="G24" s="43"/>
      <c r="H24" s="43"/>
      <c r="I24" s="43"/>
      <c r="J24" s="43"/>
      <c r="K24" s="43"/>
      <c r="L24" s="43"/>
      <c r="M24" s="43"/>
      <c r="N24" s="43"/>
      <c r="O24" s="43"/>
      <c r="P24" s="43"/>
      <c r="Q24" s="43"/>
      <c r="R24" s="43"/>
      <c r="S24" s="43"/>
      <c r="T24" s="43"/>
      <c r="U24" s="43"/>
      <c r="V24" s="43"/>
      <c r="W24" s="43"/>
      <c r="X24" s="43"/>
      <c r="Y24" s="43"/>
    </row>
    <row r="25">
      <c r="A25" s="139"/>
      <c r="B25" s="49"/>
      <c r="C25" s="145" t="s">
        <v>197</v>
      </c>
      <c r="D25" s="146">
        <f>'Revenues 2021'!F44</f>
        <v>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194</v>
      </c>
      <c r="D26" s="163" t="str">
        <f>D24/D25</f>
        <v>#DIV/0!</v>
      </c>
      <c r="E26" s="150" t="s">
        <v>198</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199</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200</v>
      </c>
      <c r="C29" s="145" t="s">
        <v>201</v>
      </c>
      <c r="D29" s="75">
        <f>SUM('Expenses 2021'!C7:C9)</f>
        <v>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202</v>
      </c>
      <c r="D30" s="75">
        <f>SUM('Expenses 2021'!C10:C12)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203</v>
      </c>
      <c r="D31" s="75">
        <f>sum(D29:D30)</f>
        <v>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178</v>
      </c>
      <c r="D32" s="75">
        <f>'Expenses 2021'!C40</f>
        <v>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204</v>
      </c>
      <c r="D33" s="163" t="str">
        <f>D31/D32</f>
        <v>#DIV/0!</v>
      </c>
      <c r="E33" s="150" t="s">
        <v>205</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206</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207</v>
      </c>
      <c r="C36" s="145" t="s">
        <v>208</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201</v>
      </c>
      <c r="D37" s="75">
        <f>SUM('Expenses 2021'!C7:C9)</f>
        <v>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206</v>
      </c>
      <c r="D38" s="163" t="str">
        <f>D36/D37</f>
        <v>#DIV/0!</v>
      </c>
      <c r="E38" s="150" t="s">
        <v>209</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210</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211</v>
      </c>
      <c r="C41" s="148" t="s">
        <v>212</v>
      </c>
      <c r="D41" s="75">
        <f>'Expenses 2021'!D40</f>
        <v>0</v>
      </c>
      <c r="E41" s="165" t="str">
        <f t="shared" ref="E41:E44" si="1">D41/$D$44</f>
        <v>#DIV/0!</v>
      </c>
      <c r="F41" s="43"/>
      <c r="G41" s="43"/>
      <c r="H41" s="43"/>
      <c r="I41" s="43"/>
      <c r="J41" s="43"/>
      <c r="K41" s="43"/>
      <c r="L41" s="43"/>
      <c r="M41" s="43"/>
      <c r="N41" s="43"/>
      <c r="O41" s="43"/>
      <c r="P41" s="43"/>
      <c r="Q41" s="43"/>
      <c r="R41" s="43"/>
      <c r="S41" s="43"/>
      <c r="T41" s="43"/>
      <c r="U41" s="43"/>
      <c r="V41" s="43"/>
      <c r="W41" s="43"/>
      <c r="X41" s="43"/>
      <c r="Y41" s="43"/>
    </row>
    <row r="42">
      <c r="A42" s="139"/>
      <c r="B42" s="49"/>
      <c r="C42" s="148" t="s">
        <v>213</v>
      </c>
      <c r="D42" s="146">
        <f>'Expenses 2021'!E40</f>
        <v>0</v>
      </c>
      <c r="E42" s="165" t="str">
        <f t="shared" si="1"/>
        <v>#DIV/0!</v>
      </c>
      <c r="F42" s="43"/>
      <c r="G42" s="43"/>
      <c r="H42" s="43"/>
      <c r="I42" s="43"/>
      <c r="J42" s="43"/>
      <c r="K42" s="43"/>
      <c r="L42" s="43"/>
      <c r="M42" s="43"/>
      <c r="N42" s="43"/>
      <c r="O42" s="43"/>
      <c r="P42" s="43"/>
      <c r="Q42" s="43"/>
      <c r="R42" s="43"/>
      <c r="S42" s="43"/>
      <c r="T42" s="43"/>
      <c r="U42" s="43"/>
      <c r="V42" s="43"/>
      <c r="W42" s="43"/>
      <c r="X42" s="43"/>
      <c r="Y42" s="43"/>
    </row>
    <row r="43">
      <c r="A43" s="139"/>
      <c r="B43" s="49"/>
      <c r="C43" s="148" t="s">
        <v>214</v>
      </c>
      <c r="D43" s="146">
        <f>'Expenses 2021'!F40</f>
        <v>0</v>
      </c>
      <c r="E43" s="165" t="str">
        <f t="shared" si="1"/>
        <v>#DIV/0!</v>
      </c>
      <c r="F43" s="43"/>
      <c r="G43" s="43"/>
      <c r="H43" s="43"/>
      <c r="I43" s="43"/>
      <c r="J43" s="43"/>
      <c r="K43" s="43"/>
      <c r="L43" s="43"/>
      <c r="M43" s="43"/>
      <c r="N43" s="43"/>
      <c r="O43" s="43"/>
      <c r="P43" s="43"/>
      <c r="Q43" s="43"/>
      <c r="R43" s="43"/>
      <c r="S43" s="43"/>
      <c r="T43" s="43"/>
      <c r="U43" s="43"/>
      <c r="V43" s="43"/>
      <c r="W43" s="43"/>
      <c r="X43" s="43"/>
      <c r="Y43" s="43"/>
    </row>
    <row r="44">
      <c r="A44" s="139"/>
      <c r="B44" s="49"/>
      <c r="C44" s="145" t="s">
        <v>178</v>
      </c>
      <c r="D44" s="146">
        <f>sum(D41:D43)</f>
        <v>0</v>
      </c>
      <c r="E44" s="165" t="str">
        <f t="shared" si="1"/>
        <v>#DIV/0!</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215</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216</v>
      </c>
      <c r="C47" s="145" t="s">
        <v>217</v>
      </c>
      <c r="D47" s="146">
        <f>'Revenues 2021'!F9</f>
        <v>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218</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219</v>
      </c>
      <c r="D49" s="166" t="str">
        <f>if(D48=0, "$0",D47/D48)</f>
        <v>$0</v>
      </c>
      <c r="E49" s="150" t="s">
        <v>220</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221</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222</v>
      </c>
      <c r="C52" s="145" t="s">
        <v>223</v>
      </c>
      <c r="D52" s="146">
        <f>sum('Balance Sheet 2021'!E2:E10)</f>
        <v>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224</v>
      </c>
      <c r="D53" s="146">
        <f>sum('Balance Sheet 2021'!E19:E22)</f>
        <v>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225</v>
      </c>
      <c r="D54" s="168" t="str">
        <f>D52/D53</f>
        <v>#DIV/0!</v>
      </c>
      <c r="E54" s="150" t="s">
        <v>226</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227</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228</v>
      </c>
      <c r="C57" s="145" t="s">
        <v>229</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230</v>
      </c>
      <c r="D58" s="146">
        <f>'Balance Sheet 2021'!E18</f>
        <v>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231</v>
      </c>
      <c r="D59" s="169" t="str">
        <f>D57/D58</f>
        <v>#DIV/0!</v>
      </c>
      <c r="E59" s="150" t="s">
        <v>232</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SPARK CLIMATE SOLUTIONS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1.1649754E7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11649754</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12111.0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234</v>
      </c>
      <c r="D39" s="74"/>
      <c r="E39" s="48">
        <v>67480.0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67480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11729345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SPARK CLIMATE SOLUTIONS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284228</v>
      </c>
      <c r="D3" s="99">
        <v>284228.0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876393</v>
      </c>
      <c r="D5" s="99">
        <v>876393.0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405600</v>
      </c>
      <c r="D7" s="99">
        <v>222668.0</v>
      </c>
      <c r="E7" s="99">
        <v>169017.0</v>
      </c>
      <c r="F7" s="99">
        <v>13915.0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286372</v>
      </c>
      <c r="D9" s="99">
        <v>157214.0</v>
      </c>
      <c r="E9" s="99">
        <v>119334.0</v>
      </c>
      <c r="F9" s="99">
        <v>9824.0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31938</v>
      </c>
      <c r="D11" s="99">
        <v>6370.0</v>
      </c>
      <c r="E11" s="99">
        <v>25312.0</v>
      </c>
      <c r="F11" s="99">
        <v>256.0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56916</v>
      </c>
      <c r="D12" s="99">
        <v>31315.0</v>
      </c>
      <c r="E12" s="99">
        <v>23755.0</v>
      </c>
      <c r="F12" s="99">
        <v>1846.0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342433</v>
      </c>
      <c r="D20" s="99">
        <v>240127.0</v>
      </c>
      <c r="E20" s="99">
        <v>102306.0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368</v>
      </c>
      <c r="D22" s="99">
        <v>144.0</v>
      </c>
      <c r="E22" s="99">
        <v>224.0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3366</v>
      </c>
      <c r="D23" s="99">
        <v>1832.0</v>
      </c>
      <c r="E23" s="99">
        <v>1417.0</v>
      </c>
      <c r="F23" s="99">
        <v>117.0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26103</v>
      </c>
      <c r="D26" s="99">
        <v>15204.0</v>
      </c>
      <c r="E26" s="99">
        <v>10899.0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1784</v>
      </c>
      <c r="D28" s="99">
        <v>1180.0</v>
      </c>
      <c r="E28" s="99">
        <v>604.0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3985</v>
      </c>
      <c r="D32" s="99">
        <v>0.0</v>
      </c>
      <c r="E32" s="99">
        <v>3985.0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235</v>
      </c>
      <c r="C34" s="98">
        <f t="shared" si="1"/>
        <v>7540</v>
      </c>
      <c r="D34" s="99">
        <v>0.0</v>
      </c>
      <c r="E34" s="99">
        <v>7540.0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236</v>
      </c>
      <c r="C35" s="98">
        <f t="shared" si="1"/>
        <v>7295</v>
      </c>
      <c r="D35" s="99">
        <v>1379.0</v>
      </c>
      <c r="E35" s="99">
        <v>5916.0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237</v>
      </c>
      <c r="C36" s="98">
        <f t="shared" si="1"/>
        <v>6426</v>
      </c>
      <c r="D36" s="99">
        <v>0.0</v>
      </c>
      <c r="E36" s="99">
        <v>6426.0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238</v>
      </c>
      <c r="C37" s="98">
        <f t="shared" si="1"/>
        <v>1647</v>
      </c>
      <c r="D37" s="99">
        <v>0.0</v>
      </c>
      <c r="E37" s="99">
        <v>1647.0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133</v>
      </c>
      <c r="C38" s="98">
        <f t="shared" si="1"/>
        <v>1180</v>
      </c>
      <c r="D38" s="99">
        <v>0.0</v>
      </c>
      <c r="E38" s="99">
        <v>1180.0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134</v>
      </c>
      <c r="C40" s="104">
        <f t="shared" ref="C40:F40" si="2">sum(C3:C39)</f>
        <v>2343574</v>
      </c>
      <c r="D40" s="104">
        <f t="shared" si="2"/>
        <v>1838054</v>
      </c>
      <c r="E40" s="104">
        <f t="shared" si="2"/>
        <v>479562</v>
      </c>
      <c r="F40" s="104">
        <f t="shared" si="2"/>
        <v>25958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SPARK CLIMATE SOLUTIONS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135</v>
      </c>
      <c r="B2" s="45">
        <v>1.0</v>
      </c>
      <c r="C2" s="46" t="s">
        <v>136</v>
      </c>
      <c r="D2" s="111"/>
      <c r="E2" s="112">
        <v>2050376.0</v>
      </c>
      <c r="F2" s="43"/>
      <c r="G2" s="43"/>
      <c r="H2" s="43"/>
      <c r="I2" s="43"/>
      <c r="J2" s="43"/>
      <c r="K2" s="43"/>
      <c r="L2" s="43"/>
      <c r="M2" s="43"/>
      <c r="N2" s="43"/>
      <c r="O2" s="43"/>
      <c r="P2" s="43"/>
      <c r="Q2" s="43"/>
      <c r="R2" s="43"/>
      <c r="S2" s="43"/>
      <c r="T2" s="43"/>
      <c r="U2" s="43"/>
      <c r="V2" s="43"/>
      <c r="W2" s="43"/>
      <c r="X2" s="43"/>
      <c r="Y2" s="43"/>
      <c r="Z2" s="43"/>
    </row>
    <row r="3">
      <c r="A3" s="49"/>
      <c r="B3" s="45">
        <v>2.0</v>
      </c>
      <c r="C3" s="46" t="s">
        <v>137</v>
      </c>
      <c r="D3" s="113"/>
      <c r="E3" s="112">
        <v>3612111.0</v>
      </c>
      <c r="F3" s="43"/>
      <c r="G3" s="43"/>
      <c r="H3" s="43"/>
      <c r="I3" s="43"/>
      <c r="J3" s="43"/>
      <c r="K3" s="43"/>
      <c r="L3" s="43"/>
      <c r="M3" s="43"/>
      <c r="N3" s="43"/>
      <c r="O3" s="43"/>
      <c r="P3" s="43"/>
      <c r="Q3" s="43"/>
      <c r="R3" s="43"/>
      <c r="S3" s="43"/>
      <c r="T3" s="43"/>
      <c r="U3" s="43"/>
      <c r="V3" s="43"/>
      <c r="W3" s="43"/>
      <c r="X3" s="43"/>
      <c r="Y3" s="43"/>
      <c r="Z3" s="43"/>
    </row>
    <row r="4">
      <c r="A4" s="49"/>
      <c r="B4" s="45">
        <v>3.0</v>
      </c>
      <c r="C4" s="46" t="s">
        <v>138</v>
      </c>
      <c r="D4" s="111"/>
      <c r="E4" s="112">
        <v>4030000.0</v>
      </c>
      <c r="F4" s="43"/>
      <c r="G4" s="43"/>
      <c r="H4" s="43"/>
      <c r="I4" s="43"/>
      <c r="J4" s="43"/>
      <c r="K4" s="43"/>
      <c r="L4" s="43"/>
      <c r="M4" s="43"/>
      <c r="N4" s="43"/>
      <c r="O4" s="43"/>
      <c r="P4" s="43"/>
      <c r="Q4" s="43"/>
      <c r="R4" s="43"/>
      <c r="S4" s="43"/>
      <c r="T4" s="43"/>
      <c r="U4" s="43"/>
      <c r="V4" s="43"/>
      <c r="W4" s="43"/>
      <c r="X4" s="43"/>
      <c r="Y4" s="43"/>
      <c r="Z4" s="43"/>
    </row>
    <row r="5">
      <c r="A5" s="49"/>
      <c r="B5" s="45">
        <v>4.0</v>
      </c>
      <c r="C5" s="46" t="s">
        <v>139</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140</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141</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142</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143</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144</v>
      </c>
      <c r="D10" s="111"/>
      <c r="E10" s="112">
        <v>3986.0</v>
      </c>
      <c r="F10" s="43"/>
      <c r="G10" s="43"/>
      <c r="H10" s="43"/>
      <c r="I10" s="43"/>
      <c r="J10" s="43"/>
      <c r="K10" s="43"/>
      <c r="L10" s="43"/>
      <c r="M10" s="43"/>
      <c r="N10" s="43"/>
      <c r="O10" s="43"/>
      <c r="P10" s="43"/>
      <c r="Q10" s="43"/>
      <c r="R10" s="43"/>
      <c r="S10" s="43"/>
      <c r="T10" s="43"/>
      <c r="U10" s="43"/>
      <c r="V10" s="43"/>
      <c r="W10" s="43"/>
      <c r="X10" s="43"/>
      <c r="Y10" s="43"/>
      <c r="Z10" s="43"/>
    </row>
    <row r="11">
      <c r="A11" s="49"/>
      <c r="B11" s="45" t="s">
        <v>145</v>
      </c>
      <c r="C11" s="46" t="s">
        <v>146</v>
      </c>
      <c r="D11" s="112">
        <v>200000.0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147</v>
      </c>
      <c r="C12" s="46" t="s">
        <v>148</v>
      </c>
      <c r="D12" s="112">
        <v>0.0</v>
      </c>
      <c r="E12" s="109">
        <f>D11-D12</f>
        <v>200000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149</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150</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151</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152</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153</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154</v>
      </c>
      <c r="D18" s="114"/>
      <c r="E18" s="115">
        <f>sum(E2:E17)</f>
        <v>9896473</v>
      </c>
      <c r="F18" s="43"/>
      <c r="G18" s="43"/>
      <c r="H18" s="43"/>
      <c r="I18" s="43"/>
      <c r="J18" s="43"/>
      <c r="K18" s="43"/>
      <c r="L18" s="43"/>
      <c r="M18" s="43"/>
      <c r="N18" s="43"/>
      <c r="O18" s="43"/>
      <c r="P18" s="43"/>
      <c r="Q18" s="43"/>
      <c r="R18" s="43"/>
      <c r="S18" s="43"/>
      <c r="T18" s="43"/>
      <c r="U18" s="43"/>
      <c r="V18" s="43"/>
      <c r="W18" s="43"/>
      <c r="X18" s="43"/>
      <c r="Y18" s="43"/>
      <c r="Z18" s="43"/>
    </row>
    <row r="19">
      <c r="A19" s="44" t="s">
        <v>155</v>
      </c>
      <c r="B19" s="116">
        <v>17.0</v>
      </c>
      <c r="C19" s="117" t="s">
        <v>156</v>
      </c>
      <c r="D19" s="118"/>
      <c r="E19" s="112">
        <v>13534.0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157</v>
      </c>
      <c r="D20" s="118"/>
      <c r="E20" s="112">
        <v>485191.0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158</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159</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160</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161</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162</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163</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164</v>
      </c>
      <c r="D27" s="118"/>
      <c r="E27" s="119">
        <v>11977.0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165</v>
      </c>
      <c r="D28" s="126"/>
      <c r="E28" s="127">
        <f>sum(E19:E27)</f>
        <v>510702</v>
      </c>
      <c r="F28" s="43"/>
      <c r="G28" s="43"/>
      <c r="H28" s="43"/>
      <c r="I28" s="43"/>
      <c r="J28" s="43"/>
      <c r="K28" s="43"/>
      <c r="L28" s="43"/>
      <c r="M28" s="43"/>
      <c r="N28" s="43"/>
      <c r="O28" s="43"/>
      <c r="P28" s="43"/>
      <c r="Q28" s="43"/>
      <c r="R28" s="43"/>
      <c r="S28" s="43"/>
      <c r="T28" s="43"/>
      <c r="U28" s="43"/>
      <c r="V28" s="43"/>
      <c r="W28" s="43"/>
      <c r="X28" s="43"/>
      <c r="Y28" s="43"/>
      <c r="Z28" s="43"/>
    </row>
    <row r="29">
      <c r="A29" s="65" t="s">
        <v>166</v>
      </c>
      <c r="B29" s="128"/>
      <c r="C29" s="129" t="s">
        <v>167</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168</v>
      </c>
      <c r="D30" s="118"/>
      <c r="E30" s="112">
        <v>5208529.0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169</v>
      </c>
      <c r="D31" s="118"/>
      <c r="E31" s="112">
        <v>4177242.0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170</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171</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172</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173</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174</v>
      </c>
      <c r="D36" s="132"/>
      <c r="E36" s="127">
        <f>sum(E30:E35)</f>
        <v>9385771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175</v>
      </c>
      <c r="D37" s="136"/>
      <c r="E37" s="137">
        <f>E36+E28</f>
        <v>9896473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