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<sst xmlns="http://schemas.openxmlformats.org/spreadsheetml/2006/main" count="872" uniqueCount="249">
  <si>
    <t>HEURICH HOUSE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</si>
  <si>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</si>
  <si>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</si>
  <si>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</si>
  <si>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</si>
  <si>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</si>
  <si>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</si>
  <si>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</si>
  <si>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</si>
  <si>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</si>
  <si>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</si>
  <si>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</si>
  <si>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</si>
  <si>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</si>
  <si>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</si>
  <si>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</si>
  <si>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</si>
  <si>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</si>
  <si>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</si>
  <si>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</si>
  <si>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</si>
  <si>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</si>
  <si>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</si>
  <si>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</si>
  <si>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</si>
  <si>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</si>
  <si>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</si>
  <si>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</si>
  <si>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</si>
  <si>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</si>
  <si>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</si>
  <si>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</si>
  <si>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</si>
  <si>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</si>
  <si>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</si>
  <si>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</si>
  <si>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</si>
  <si>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</si>
  <si>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</si>
  <si>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</si>
  <si>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</si>
  <si>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</si>
  <si>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</si>
  <si>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</si>
  <si>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</si>
  <si>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</si>
  <si>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</si>
  <si>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</si>
  <si>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</si>
  <si>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</si>
  <si>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</si>
  <si>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</si>
  <si>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</si>
  <si>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</si>
  <si>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</si>
  <si>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</si>
  <si>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</si>
  <si>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</si>
  <si>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</si>
  <si>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</si>
  <si>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</si>
  <si>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</si>
  <si>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</si>
  <si>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</si>
  <si>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SERVICE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</si>
  <si>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</si>
  <si>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</si>
  <si>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</si>
  <si>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</si>
  <si>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</si>
  <si>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</si>
  <si>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</si>
  <si>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</si>
  <si>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</si>
  <si>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</si>
  <si>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</si>
  <si>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</si>
  <si>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</si>
  <si>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</si>
  <si>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</si>
  <si>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</si>
  <si>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</si>
  <si>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</si>
  <si>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</si>
  <si>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</si>
  <si>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</si>
  <si>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</si>
  <si>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</si>
  <si>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</si>
  <si>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</si>
  <si>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</si>
  <si>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</si>
  <si>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</si>
  <si>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</si>
  <si>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</si>
  <si>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</si>
  <si>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</si>
  <si>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</si>
  <si>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</si>
  <si>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</si>
  <si>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</si>
  <si>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</si>
  <si>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</si>
  <si>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</si>
  <si>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</si>
  <si>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</si>
  <si>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</si>
  <si>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</si>
  <si>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</si>
  <si>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</si>
  <si>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</si>
  <si>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</si>
  <si>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</si>
  <si>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</si>
  <si>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</si>
  <si>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</si>
  <si>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</si>
  <si>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</si>
  <si>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</si>
  <si>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</si>
  <si>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</si>
  <si>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</si>
  <si>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</si>
  <si>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</si>
  <si>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</si>
  <si>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</si>
  <si>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</si>
  <si>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</si>
  <si>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</si>
  <si>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</si>
  <si>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</si>
  <si>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</si>
  <si>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</si>
  <si>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</si>
  <si>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</si>
  <si>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AND SUBSCRIPTIONS</t>
  </si>
  <si>
    <t>PROGRAM EXPENSES</t>
  </si>
  <si>
    <t>STAFF DEVELOPMENT</t>
  </si>
  <si>
    <t>TRAVEL AND MEETINGS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</si>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</sst>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HEURICH HOUSE FOUNDATION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440315</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440315</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36692.91667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328376</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8.949302204</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433152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440315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36692.91667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11.80478521</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100589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440315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36692.91667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2.741373789</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11.69067599</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253202</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440364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0.5749834228</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348559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53396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401955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440315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0.9128805514</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25194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348559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0.07228044607</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240</v>
      </c>
      <c r="D41" s="75">
        <f>'Expenses 2022'!D40</f>
        <v>328030</v>
      </c>
      <c r="E41" s="165">
        <f t="shared" ref="E41:E44" si="1">D41/$D$44</f>
        <v>0.7449893826</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41702</v>
      </c>
      <c r="E42" s="165">
        <f t="shared" si="1"/>
        <v>0.09470946936</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70583</v>
      </c>
      <c r="E43" s="165">
        <f t="shared" si="1"/>
        <v>0.160301148</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440315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350252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70583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4.962271368</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350334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17771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19.71380339</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450923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HEURICH HOUSE FOUNDATION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24152.0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27584.0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60000.0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495962.0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607698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108300.0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108300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20239.0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2325.0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5199.0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-2874</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58.0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58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733421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HEURICH HOUSE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404884</v>
      </c>
      <c r="D9" s="99">
        <v>312506.0</v>
      </c>
      <c r="E9" s="99">
        <v>29615.0</v>
      </c>
      <c r="F9" s="99">
        <v>62763.0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37723</v>
      </c>
      <c r="D11" s="99">
        <v>30172.0</v>
      </c>
      <c r="E11" s="99">
        <v>1998.0</v>
      </c>
      <c r="F11" s="99">
        <v>5553.0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32374</v>
      </c>
      <c r="D12" s="99">
        <v>24994.0</v>
      </c>
      <c r="E12" s="99">
        <v>2364.0</v>
      </c>
      <c r="F12" s="99">
        <v>5016.0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7444</v>
      </c>
      <c r="D16" s="99">
        <v>5748.0</v>
      </c>
      <c r="E16" s="99">
        <v>543.0</v>
      </c>
      <c r="F16" s="99">
        <v>1153.0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1791</v>
      </c>
      <c r="D21" s="99">
        <v>1343.0</v>
      </c>
      <c r="E21" s="99">
        <v>0.0</v>
      </c>
      <c r="F21" s="99">
        <v>448.0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1389</v>
      </c>
      <c r="D32" s="99">
        <v>1073.0</v>
      </c>
      <c r="E32" s="99">
        <v>101.0</v>
      </c>
      <c r="F32" s="99">
        <v>215.0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7435</v>
      </c>
      <c r="D34" s="99">
        <v>5419.0</v>
      </c>
      <c r="E34" s="99">
        <v>456.0</v>
      </c>
      <c r="F34" s="99">
        <v>1560.0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6599</v>
      </c>
      <c r="D35" s="99">
        <v>6599.0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6334</v>
      </c>
      <c r="D36" s="99">
        <v>4891.0</v>
      </c>
      <c r="E36" s="99">
        <v>462.0</v>
      </c>
      <c r="F36" s="99">
        <v>981.0</v>
      </c>
      <c r="G36" s="43"/>
      <c r="H36" s="43"/>
      <c r="I36" s="43"/>
      <c r="J36" s="43"/>
      <c r="K36" s="43"/>
      <c r="L36" s="43"/>
      <c r="M36" s="43"/>
      <c r="N36" s="43"/>
      <c r="O36" s="43"/>
      <c r="P36" s="43"/>
      <c r="Q36" s="43"/>
      <c r="R36" s="43"/>
      <c r="S36" s="43"/>
      <c r="T36" s="43"/>
      <c r="U36" s="43"/>
      <c r="V36" s="43"/>
      <c r="W36" s="43"/>
      <c r="X36" s="43"/>
      <c r="Y36" s="43"/>
      <c r="Z36" s="43"/>
    </row>
    <row r="37">
      <c r="A37" s="45" t="s">
        <v>52</v>
      </c>
      <c r="B37" s="60" t="s">
        <v>138</v>
      </c>
      <c r="C37" s="98">
        <f t="shared" si="1"/>
        <v>6230</v>
      </c>
      <c r="D37" s="99">
        <v>4810.0</v>
      </c>
      <c r="E37" s="99">
        <v>455.0</v>
      </c>
      <c r="F37" s="99">
        <v>965.0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6935</v>
      </c>
      <c r="D38" s="99">
        <v>3606.0</v>
      </c>
      <c r="E38" s="99">
        <v>1897.0</v>
      </c>
      <c r="F38" s="99">
        <v>1432.0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519138</v>
      </c>
      <c r="D40" s="104">
        <f t="shared" si="2"/>
        <v>401161</v>
      </c>
      <c r="E40" s="104">
        <f t="shared" si="2"/>
        <v>37891</v>
      </c>
      <c r="F40" s="104">
        <f t="shared" si="2"/>
        <v>80086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HEURICH HOUSE FOUNDATION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43990.0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505492.0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11812.0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1015.0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103733.0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666042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8604.0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9840.0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18444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647598.0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647598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666042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HEURICH HOUSE FOUNDATION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519138</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519138</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43261.5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549482</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12.70140887</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647598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519138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43261.5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14.96938386</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103733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519138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43261.5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2.397813298</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15.09922217</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495962</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733421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0.6762309778</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404884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70097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474981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519138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0.9149416918</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37723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404884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0.09316989558</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242</v>
      </c>
      <c r="D41" s="75">
        <f>'Expenses 2023'!D40</f>
        <v>401161</v>
      </c>
      <c r="E41" s="165">
        <f t="shared" ref="E41:E44" si="1">D41/$D$44</f>
        <v>0.772744434</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37891</v>
      </c>
      <c r="E42" s="165">
        <f t="shared" si="1"/>
        <v>0.07298829984</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80086</v>
      </c>
      <c r="E43" s="165">
        <f t="shared" si="1"/>
        <v>0.1542672661</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519138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607698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80086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7.588067827</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562309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18444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30.48736717</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666042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HEURICH HOUSE FOUNDATION</v>
      </c>
      <c r="B1" s="2" t="s">
        <v>243</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9"/>
      <c r="B5" s="49"/>
      <c r="C5" s="148" t="s">
        <v>182</v>
      </c>
      <c r="D5" s="177">
        <f>'Ratios 2021'!D8</f>
        <v>12.77832673</v>
      </c>
      <c r="E5" s="177">
        <f>'Ratios 2022'!D8</f>
        <v>8.949302204</v>
      </c>
      <c r="F5" s="177">
        <f>'Ratios 2023'!D8</f>
        <v>12.70140887</v>
      </c>
      <c r="G5" s="177">
        <f>average(D5:F5)</f>
        <v>11.47634594</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9"/>
      <c r="B10" s="49"/>
      <c r="C10" s="148" t="s">
        <v>190</v>
      </c>
      <c r="D10" s="149">
        <f>'Ratios 2021'!D14</f>
        <v>15.44806728</v>
      </c>
      <c r="E10" s="149">
        <f>'Ratios 2022'!D14</f>
        <v>11.80478521</v>
      </c>
      <c r="F10" s="149">
        <f>'Ratios 2023'!D14</f>
        <v>14.96938386</v>
      </c>
      <c r="G10" s="177">
        <f>average(D10:F10)</f>
        <v>14.07407879</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1.788561463</v>
      </c>
      <c r="E15" s="180">
        <f>'Ratios 2022'!D20</f>
        <v>2.741373789</v>
      </c>
      <c r="F15" s="180">
        <f>'Ratios 2023'!D20</f>
        <v>2.397813298</v>
      </c>
      <c r="G15" s="177">
        <f>average(D15:F15)</f>
        <v>2.309249517</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0.6981720852</v>
      </c>
      <c r="E20" s="163">
        <f>'Ratios 2022'!D26</f>
        <v>0.5749834228</v>
      </c>
      <c r="F20" s="163">
        <f>'Ratios 2023'!D26</f>
        <v>0.6762309778</v>
      </c>
      <c r="G20" s="181">
        <f>average(D20:F20)</f>
        <v>0.6497954953</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0.8875130348</v>
      </c>
      <c r="E25" s="163">
        <f>'Ratios 2022'!D33</f>
        <v>0.9128805514</v>
      </c>
      <c r="F25" s="163">
        <f>'Ratios 2023'!D33</f>
        <v>0.9149416918</v>
      </c>
      <c r="G25" s="181">
        <f>average(D25:F25)</f>
        <v>0.9051117593</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0.0591197414</v>
      </c>
      <c r="E30" s="163">
        <f>'Ratios 2022'!D38</f>
        <v>0.07228044607</v>
      </c>
      <c r="F30" s="163">
        <f>'Ratios 2023'!D38</f>
        <v>0.09316989558</v>
      </c>
      <c r="G30" s="181">
        <f>average(D30:F30)</f>
        <v>0.07485669435</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9"/>
      <c r="B35" s="49"/>
      <c r="C35" s="148" t="s">
        <v>248</v>
      </c>
      <c r="D35" s="163">
        <f>'Ratios 2021'!E41</f>
        <v>0.6911012808</v>
      </c>
      <c r="E35" s="163">
        <f>'Ratios 2022'!E41</f>
        <v>0.7449893826</v>
      </c>
      <c r="F35" s="163">
        <f>'Ratios 2023'!E41</f>
        <v>0.772744434</v>
      </c>
      <c r="G35" s="181">
        <f t="shared" ref="G35:G37" si="1">average(D35:F35)</f>
        <v>0.7362783658</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0.1117977178</v>
      </c>
      <c r="E36" s="163">
        <f>'Ratios 2022'!E42</f>
        <v>0.09470946936</v>
      </c>
      <c r="F36" s="163">
        <f>'Ratios 2023'!E42</f>
        <v>0.07298829984</v>
      </c>
      <c r="G36" s="181">
        <f t="shared" si="1"/>
        <v>0.09316516232</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0.1971010015</v>
      </c>
      <c r="E37" s="163">
        <f>'Ratios 2022'!E43</f>
        <v>0.160301148</v>
      </c>
      <c r="F37" s="163">
        <f>'Ratios 2023'!E43</f>
        <v>0.1542672661</v>
      </c>
      <c r="G37" s="181">
        <f t="shared" si="1"/>
        <v>0.1705564719</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6.079750995</v>
      </c>
      <c r="E42" s="166">
        <f>'Ratios 2022'!D49</f>
        <v>4.962271368</v>
      </c>
      <c r="F42" s="166">
        <f>'Ratios 2023'!D49</f>
        <v>7.588067827</v>
      </c>
      <c r="G42" s="183">
        <f>average(D42:F42)</f>
        <v>6.210030063</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28.23736404</v>
      </c>
      <c r="E47" s="149">
        <f>'Ratios 2022'!D54</f>
        <v>19.71380339</v>
      </c>
      <c r="F47" s="149">
        <f>'Ratios 2023'!D54</f>
        <v>30.48736717</v>
      </c>
      <c r="G47" s="177">
        <f>average(D47:F47)</f>
        <v>26.1461782</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v>
      </c>
      <c r="E52" s="184">
        <f>'Ratios 2022'!D59</f>
        <v>0</v>
      </c>
      <c r="F52" s="184">
        <f>'Ratios 2023'!D59</f>
        <v>0</v>
      </c>
      <c r="G52" s="185">
        <f>average(D52:F52)</f>
        <v>0</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HEURICH HOUSE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HEURICH HOUSE FOUNDATION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19853.0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26098.0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35000.0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322404.0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403355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53951.0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53951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196.0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4316.0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50.0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4266</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15.0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461783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HEURICH HOUSE FOUNDATION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262332</v>
      </c>
      <c r="D9" s="99">
        <v>184601.0</v>
      </c>
      <c r="E9" s="99">
        <v>23907.0</v>
      </c>
      <c r="F9" s="99">
        <v>53824.0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15509</v>
      </c>
      <c r="D11" s="99">
        <v>10813.0</v>
      </c>
      <c r="E11" s="99">
        <v>1444.0</v>
      </c>
      <c r="F11" s="99">
        <v>3252.0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20895</v>
      </c>
      <c r="D12" s="99">
        <v>14568.0</v>
      </c>
      <c r="E12" s="99">
        <v>1945.0</v>
      </c>
      <c r="F12" s="99">
        <v>4382.0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5938</v>
      </c>
      <c r="D16" s="99">
        <v>0.0</v>
      </c>
      <c r="E16" s="99">
        <v>5938.0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430</v>
      </c>
      <c r="D21" s="99">
        <v>430.0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2521</v>
      </c>
      <c r="D32" s="99">
        <v>1991.0</v>
      </c>
      <c r="E32" s="99">
        <v>530.0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7632</v>
      </c>
      <c r="D34" s="99">
        <v>5321.0</v>
      </c>
      <c r="E34" s="99">
        <v>711.0</v>
      </c>
      <c r="F34" s="99">
        <v>1600.0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6054</v>
      </c>
      <c r="D35" s="99">
        <v>6054.0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5966</v>
      </c>
      <c r="D36" s="99">
        <v>4159.0</v>
      </c>
      <c r="E36" s="99">
        <v>555.0</v>
      </c>
      <c r="F36" s="99">
        <v>1252.0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2305</v>
      </c>
      <c r="D37" s="99">
        <v>2165.0</v>
      </c>
      <c r="E37" s="99">
        <v>140.0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7017</v>
      </c>
      <c r="D38" s="99">
        <v>2522.0</v>
      </c>
      <c r="E38" s="99">
        <v>2461.0</v>
      </c>
      <c r="F38" s="99">
        <v>2034.0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336599</v>
      </c>
      <c r="D40" s="104">
        <f t="shared" si="2"/>
        <v>232624</v>
      </c>
      <c r="E40" s="104">
        <f t="shared" si="2"/>
        <v>37631</v>
      </c>
      <c r="F40" s="104">
        <f t="shared" si="2"/>
        <v>66344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HEURICH HOUSE FOUNDATION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358431.0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38050.0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734.0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50169.0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447384</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8517.0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5550.0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14067</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433317.0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433317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447384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HEURICH HOUSE FOUNDATION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336599</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336599</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28049.91667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358431</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12.77832673</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433317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336599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28049.91667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15.44806728</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50169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336599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28049.91667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1.788561463</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14.5668882</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322404</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461783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0.6981720852</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262332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36404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298736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336599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0.8875130348</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15509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262332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0.0591197414</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232624</v>
      </c>
      <c r="E41" s="165">
        <f t="shared" ref="E41:E44" si="1">D41/$D$44</f>
        <v>0.6911012808</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37631</v>
      </c>
      <c r="E42" s="165">
        <f t="shared" si="1"/>
        <v>0.1117977178</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66344</v>
      </c>
      <c r="E43" s="165">
        <f t="shared" si="1"/>
        <v>0.1971010015</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336599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403355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66344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6.079750995</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397215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14067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28.23736404</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447384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HEURICH HOUSE FOUNDATION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21025.0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36025.0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40000.0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253202.0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350252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88030.0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88030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2896.0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2430.0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3497.0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-1067</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253.0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253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440364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HEURICH HOUSE FOUNDATION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348559</v>
      </c>
      <c r="D9" s="99">
        <v>263232.0</v>
      </c>
      <c r="E9" s="99">
        <v>27013.0</v>
      </c>
      <c r="F9" s="99">
        <v>58314.0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25194</v>
      </c>
      <c r="D11" s="99">
        <v>19029.0</v>
      </c>
      <c r="E11" s="99">
        <v>1953.0</v>
      </c>
      <c r="F11" s="99">
        <v>4212.0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28202</v>
      </c>
      <c r="D12" s="99">
        <v>21301.0</v>
      </c>
      <c r="E12" s="99">
        <v>2186.0</v>
      </c>
      <c r="F12" s="99">
        <v>4715.0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6534</v>
      </c>
      <c r="D16" s="99">
        <v>0.0</v>
      </c>
      <c r="E16" s="99">
        <v>6534.0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327</v>
      </c>
      <c r="D21" s="99">
        <v>327.0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2190</v>
      </c>
      <c r="D32" s="99">
        <v>1660.0</v>
      </c>
      <c r="E32" s="99">
        <v>530.0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8836</v>
      </c>
      <c r="D34" s="99">
        <v>6674.0</v>
      </c>
      <c r="E34" s="99">
        <v>685.0</v>
      </c>
      <c r="F34" s="99">
        <v>1477.0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6169</v>
      </c>
      <c r="D35" s="99">
        <v>6169.0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138</v>
      </c>
      <c r="C36" s="98">
        <f t="shared" si="1"/>
        <v>5358</v>
      </c>
      <c r="D36" s="99">
        <v>5026.0</v>
      </c>
      <c r="E36" s="99">
        <v>332.0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137</v>
      </c>
      <c r="C37" s="98">
        <f t="shared" si="1"/>
        <v>3314</v>
      </c>
      <c r="D37" s="99">
        <v>2503.0</v>
      </c>
      <c r="E37" s="99">
        <v>257.0</v>
      </c>
      <c r="F37" s="99">
        <v>554.0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5632</v>
      </c>
      <c r="D38" s="99">
        <v>2109.0</v>
      </c>
      <c r="E38" s="99">
        <v>2212.0</v>
      </c>
      <c r="F38" s="99">
        <v>1311.0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440315</v>
      </c>
      <c r="D40" s="104">
        <f t="shared" si="2"/>
        <v>328030</v>
      </c>
      <c r="E40" s="104">
        <f t="shared" si="2"/>
        <v>41702</v>
      </c>
      <c r="F40" s="104">
        <f t="shared" si="2"/>
        <v>70583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HEURICH HOUSE FOUNDATION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56137.0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272239.0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21221.0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737.0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100589.0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450923</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8621.0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9150.0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17771</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433152.0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433152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450923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