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<sst xmlns="http://schemas.openxmlformats.org/spreadsheetml/2006/main" count="868" uniqueCount="251">
  <si>
    <t>XPRIZE FOUNDATION</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</si>
  <si>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</si>
  <si>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</si>
  <si>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</si>
  <si>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</si>
  <si>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</si>
  <si>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</si>
  <si>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</si>
  <si>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</si>
  <si>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</si>
  <si>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</si>
  <si>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</si>
  <si>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</si>
  <si>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</si>
  <si>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</si>
  <si>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</si>
  <si>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</si>
  <si>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</si>
  <si>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</si>
  <si>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</si>
  <si>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</si>
  <si>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</si>
  <si>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</si>
  <si>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</si>
  <si>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</si>
  <si>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</si>
  <si>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</si>
  <si>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</si>
  <si>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</si>
  <si>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</si>
  <si>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</si>
  <si>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</si>
  <si>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</si>
  <si>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</si>
  <si>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</si>
  <si>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</si>
  <si>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</si>
  <si>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</si>
  <si>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</si>
  <si>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</si>
  <si>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</si>
  <si>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</si>
  <si>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</si>
  <si>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</si>
  <si>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</si>
  <si>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</si>
  <si>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</si>
  <si>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</si>
  <si>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</si>
  <si>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</si>
  <si>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</si>
  <si>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</si>
  <si>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</si>
  <si>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</si>
  <si>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</si>
  <si>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</si>
  <si>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</si>
  <si>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</si>
  <si>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</si>
  <si>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</si>
  <si>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</si>
  <si>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</si>
  <si>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</si>
  <si>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</si>
  <si>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</si>
  <si>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</si>
  <si>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</si>
  <si>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</si>
  <si>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</si>
  <si>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</si>
  <si>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</si>
  <si>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</si>
  <si>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</si>
  <si>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</si>
  <si>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</si>
  <si>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</si>
  <si>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</si>
  <si>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</si>
  <si>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</si>
  <si>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</si>
  <si>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</si>
  <si>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</si>
  <si>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</si>
  <si>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</si>
  <si>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</si>
  <si>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</si>
  <si>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</si>
  <si>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</si>
  <si>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</si>
  <si>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</si>
  <si>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</si>
  <si>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</si>
  <si>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</si>
  <si>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</si>
  <si>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</si>
  <si>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</si>
  <si>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</si>
  <si>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</si>
  <si>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</si>
  <si>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</si>
  <si>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</si>
  <si>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</si>
  <si>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</si>
  <si>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</si>
  <si>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</si>
  <si>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</si>
  <si>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</si>
  <si>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</si>
  <si>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</si>
  <si>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</si>
  <si>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</si>
  <si>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</si>
  <si>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</si>
  <si>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</si>
  <si>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</si>
  <si>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</si>
  <si>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</si>
  <si>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</si>
  <si>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</si>
  <si>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</si>
  <si>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</si>
  <si>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</si>
  <si>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</si>
  <si>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</si>
  <si>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</si>
  <si>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</si>
  <si>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</si>
  <si>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</si>
  <si>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</si>
  <si>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</si>
  <si>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</si>
  <si>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</si>
  <si>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</si>
  <si>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 xml:space="preserve"> TEAM/TESTING ACTIVITIES</t>
  </si>
  <si>
    <t>PROGRAM EVENT EXPENSE</t>
  </si>
  <si>
    <t xml:space="preserve"> BAD DEBT EXPENSE</t>
  </si>
  <si>
    <t>PRODUCTION EXPENSES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</si>
  <si>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</si>
  <si>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</si>
  <si>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</si>
  <si>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</si>
  <si>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</si>
  <si>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</si>
  <si>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</si>
  <si>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</si>
  <si>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</si>
  <si>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</si>
  <si>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</si>
  <si>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</si>
  <si>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</si>
  <si>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</si>
  <si>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</si>
  <si>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</si>
  <si>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</si>
  <si>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</si>
  <si>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</si>
  <si>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</si>
  <si>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</si>
  <si>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</si>
  <si>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</si>
  <si>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</si>
  <si>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</si>
  <si>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</si>
  <si>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</si>
  <si>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</si>
  <si>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</si>
  <si>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</si>
  <si>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</si>
  <si>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</si>
  <si>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</si>
  <si>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</si>
  <si>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</si>
  <si>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</si>
  <si>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</si>
  <si>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</si>
  <si>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</si>
  <si>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</si>
  <si>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</si>
  <si>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</si>
  <si>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</si>
  <si>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</si>
  <si>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</si>
  <si>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</si>
  <si>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</si>
  <si>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</si>
  <si>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</si>
  <si>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</si>
  <si>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</si>
  <si>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</si>
  <si>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</si>
  <si>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</si>
  <si>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</si>
  <si>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</si>
  <si>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</si>
  <si>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</si>
  <si>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</si>
  <si>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</si>
  <si>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</si>
  <si>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</si>
  <si>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</si>
  <si>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</si>
  <si>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</si>
  <si>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</si>
  <si>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</si>
  <si>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</si>
  <si>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</si>
  <si>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</si>
  <si>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</si>
  <si>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</si>
  <si>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</si>
  <si>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</si>
  <si>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</si>
  <si>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</si>
  <si>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</si>
  <si>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</si>
  <si>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</si>
  <si>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</si>
  <si>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</si>
  <si>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</si>
  <si>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</si>
  <si>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</si>
  <si>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</si>
  <si>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</si>
  <si>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</si>
  <si>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</si>
  <si>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</si>
  <si>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</si>
  <si>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</si>
  <si>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</si>
  <si>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</si>
  <si>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</si>
  <si>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</si>
  <si>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</si>
  <si>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</si>
  <si>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</si>
  <si>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</si>
  <si>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</si>
  <si>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</si>
  <si>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BAD DEBT RECOVERY</t>
  </si>
  <si>
    <t>COMMUNICATION AND MARKE</t>
  </si>
  <si>
    <t>TEAM/TESTING ACTIVITIES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</si>
  <si>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</si>
  <si>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</si>
  <si>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 xml:space="preserve"> PRIZE PURSE AWARDS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</si>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</sst>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XPRIZE FOUNDATION</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180</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181</v>
      </c>
      <c r="C3" s="144" t="s">
        <v>182</v>
      </c>
      <c r="D3" s="145">
        <f>'Expenses 2023'!C40</f>
        <v>26464138</v>
      </c>
      <c r="E3" s="146"/>
      <c r="F3" s="43"/>
      <c r="G3" s="43"/>
      <c r="H3" s="43"/>
      <c r="I3" s="43"/>
      <c r="J3" s="43"/>
      <c r="K3" s="43"/>
      <c r="L3" s="43"/>
      <c r="M3" s="43"/>
      <c r="N3" s="43"/>
      <c r="O3" s="43"/>
      <c r="P3" s="43"/>
      <c r="Q3" s="43"/>
      <c r="R3" s="43"/>
      <c r="S3" s="43"/>
      <c r="T3" s="43"/>
      <c r="U3" s="43"/>
      <c r="V3" s="43"/>
      <c r="W3" s="43"/>
      <c r="X3" s="43"/>
      <c r="Y3" s="43"/>
    </row>
    <row r="4">
      <c r="A4" s="138"/>
      <c r="B4" s="49"/>
      <c r="C4" s="144" t="s">
        <v>183</v>
      </c>
      <c r="D4" s="145">
        <f>'Expenses 2023'!C31</f>
        <v>66368</v>
      </c>
      <c r="E4" s="146"/>
      <c r="F4" s="43"/>
      <c r="G4" s="43"/>
      <c r="H4" s="43"/>
      <c r="I4" s="43"/>
      <c r="J4" s="43"/>
      <c r="K4" s="43"/>
      <c r="L4" s="43"/>
      <c r="M4" s="43"/>
      <c r="N4" s="43"/>
      <c r="O4" s="43"/>
      <c r="P4" s="43"/>
      <c r="Q4" s="43"/>
      <c r="R4" s="43"/>
      <c r="S4" s="43"/>
      <c r="T4" s="43"/>
      <c r="U4" s="43"/>
      <c r="V4" s="43"/>
      <c r="W4" s="43"/>
      <c r="X4" s="43"/>
      <c r="Y4" s="43"/>
    </row>
    <row r="5">
      <c r="A5" s="138"/>
      <c r="B5" s="49"/>
      <c r="C5" s="144" t="s">
        <v>184</v>
      </c>
      <c r="D5" s="145">
        <f>D3-D4</f>
        <v>26397770</v>
      </c>
      <c r="E5" s="146"/>
      <c r="F5" s="43"/>
      <c r="G5" s="43"/>
      <c r="H5" s="43"/>
      <c r="I5" s="43"/>
      <c r="J5" s="43"/>
      <c r="K5" s="43"/>
      <c r="L5" s="43"/>
      <c r="M5" s="43"/>
      <c r="N5" s="43"/>
      <c r="O5" s="43"/>
      <c r="P5" s="43"/>
      <c r="Q5" s="43"/>
      <c r="R5" s="43"/>
      <c r="S5" s="43"/>
      <c r="T5" s="43"/>
      <c r="U5" s="43"/>
      <c r="V5" s="43"/>
      <c r="W5" s="43"/>
      <c r="X5" s="43"/>
      <c r="Y5" s="43"/>
    </row>
    <row r="6">
      <c r="A6" s="138"/>
      <c r="B6" s="49"/>
      <c r="C6" s="144" t="s">
        <v>185</v>
      </c>
      <c r="D6" s="145">
        <f>D5/12</f>
        <v>2199814.167</v>
      </c>
      <c r="E6" s="146"/>
      <c r="F6" s="43"/>
      <c r="G6" s="43"/>
      <c r="H6" s="43"/>
      <c r="I6" s="43"/>
      <c r="J6" s="43"/>
      <c r="K6" s="43"/>
      <c r="L6" s="43"/>
      <c r="M6" s="43"/>
      <c r="N6" s="43"/>
      <c r="O6" s="43"/>
      <c r="P6" s="43"/>
      <c r="Q6" s="43"/>
      <c r="R6" s="43"/>
      <c r="S6" s="43"/>
      <c r="T6" s="43"/>
      <c r="U6" s="43"/>
      <c r="V6" s="43"/>
      <c r="W6" s="43"/>
      <c r="X6" s="43"/>
      <c r="Y6" s="43"/>
    </row>
    <row r="7">
      <c r="A7" s="138"/>
      <c r="B7" s="49"/>
      <c r="C7" s="144" t="s">
        <v>186</v>
      </c>
      <c r="D7" s="75">
        <f>'Balance Sheet 2023'!E2+'Balance Sheet 2023'!E3</f>
        <v>41570122</v>
      </c>
      <c r="E7" s="146"/>
      <c r="F7" s="43"/>
      <c r="G7" s="43"/>
      <c r="H7" s="43"/>
      <c r="I7" s="43"/>
      <c r="J7" s="43"/>
      <c r="K7" s="43"/>
      <c r="L7" s="43"/>
      <c r="M7" s="43"/>
      <c r="N7" s="43"/>
      <c r="O7" s="43"/>
      <c r="P7" s="43"/>
      <c r="Q7" s="43"/>
      <c r="R7" s="43"/>
      <c r="S7" s="43"/>
      <c r="T7" s="43"/>
      <c r="U7" s="43"/>
      <c r="V7" s="43"/>
      <c r="W7" s="43"/>
      <c r="X7" s="43"/>
      <c r="Y7" s="43"/>
    </row>
    <row r="8">
      <c r="A8" s="138"/>
      <c r="B8" s="49"/>
      <c r="C8" s="147" t="s">
        <v>180</v>
      </c>
      <c r="D8" s="148">
        <f>D7/D6</f>
        <v>18.89710623</v>
      </c>
      <c r="E8" s="149" t="s">
        <v>187</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188</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189</v>
      </c>
      <c r="C11" s="144" t="s">
        <v>190</v>
      </c>
      <c r="D11" s="75">
        <f>'Balance Sheet 2023'!E30</f>
        <v>16249000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191</v>
      </c>
      <c r="D12" s="75">
        <f>'Expenses 2023'!C40</f>
        <v>26464138</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192</v>
      </c>
      <c r="D13" s="145">
        <f>D12/12</f>
        <v>2205344.833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188</v>
      </c>
      <c r="D14" s="148">
        <f>D11/D13</f>
        <v>7.368008737</v>
      </c>
      <c r="E14" s="149" t="s">
        <v>187</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193</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194</v>
      </c>
      <c r="C17" s="144" t="s">
        <v>195</v>
      </c>
      <c r="D17" s="75">
        <f>sum('Balance Sheet 2023'!E13:E15)</f>
        <v>108912629</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191</v>
      </c>
      <c r="D18" s="75">
        <f>'Expenses 2023'!C40</f>
        <v>26464138</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192</v>
      </c>
      <c r="D19" s="145">
        <f>D18/12</f>
        <v>2205344.833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196</v>
      </c>
      <c r="D20" s="148">
        <f>D17/D19</f>
        <v>49.38575925</v>
      </c>
      <c r="E20" s="149" t="s">
        <v>187</v>
      </c>
      <c r="F20" s="43"/>
      <c r="G20" s="43"/>
      <c r="H20" s="43"/>
      <c r="I20" s="43"/>
      <c r="J20" s="43"/>
      <c r="K20" s="43"/>
      <c r="L20" s="43"/>
      <c r="M20" s="43"/>
      <c r="N20" s="43"/>
      <c r="O20" s="43"/>
      <c r="P20" s="43"/>
      <c r="Q20" s="43"/>
      <c r="R20" s="43"/>
      <c r="S20" s="43"/>
      <c r="T20" s="43"/>
      <c r="U20" s="43"/>
      <c r="V20" s="43"/>
      <c r="W20" s="43"/>
      <c r="X20" s="43"/>
      <c r="Y20" s="43"/>
    </row>
    <row r="21">
      <c r="A21" s="138"/>
      <c r="B21" s="49"/>
      <c r="C21" s="153" t="s">
        <v>197</v>
      </c>
      <c r="D21" s="154">
        <f>D20+D8</f>
        <v>68.28286548</v>
      </c>
      <c r="E21" s="155" t="s">
        <v>187</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198</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199</v>
      </c>
      <c r="C24" s="159"/>
      <c r="D24" s="160">
        <f>max('Revenues 2023'!E2:E7,'Revenues 2023'!F10:F15)</f>
        <v>28438232</v>
      </c>
      <c r="E24" s="161" t="s">
        <v>200</v>
      </c>
      <c r="F24" s="43"/>
      <c r="G24" s="43"/>
      <c r="H24" s="43"/>
      <c r="I24" s="43"/>
      <c r="J24" s="43"/>
      <c r="K24" s="43"/>
      <c r="L24" s="43"/>
      <c r="M24" s="43"/>
      <c r="N24" s="43"/>
      <c r="O24" s="43"/>
      <c r="P24" s="43"/>
      <c r="Q24" s="43"/>
      <c r="R24" s="43"/>
      <c r="S24" s="43"/>
      <c r="T24" s="43"/>
      <c r="U24" s="43"/>
      <c r="V24" s="43"/>
      <c r="W24" s="43"/>
      <c r="X24" s="43"/>
      <c r="Y24" s="43"/>
    </row>
    <row r="25">
      <c r="A25" s="138"/>
      <c r="B25" s="49"/>
      <c r="C25" s="144" t="s">
        <v>201</v>
      </c>
      <c r="D25" s="145">
        <f>'Revenues 2023'!F44</f>
        <v>31401063</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198</v>
      </c>
      <c r="D26" s="162">
        <f>D24/D25</f>
        <v>0.9056455191</v>
      </c>
      <c r="E26" s="149" t="s">
        <v>202</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203</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204</v>
      </c>
      <c r="C29" s="144" t="s">
        <v>205</v>
      </c>
      <c r="D29" s="75">
        <f>SUM('Expenses 2023'!C7:C9)</f>
        <v>14522850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206</v>
      </c>
      <c r="D30" s="75">
        <f>SUM('Expenses 2023'!C10:C12)</f>
        <v>2163957</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207</v>
      </c>
      <c r="D31" s="75">
        <f>sum(D29:D30)</f>
        <v>16686807</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182</v>
      </c>
      <c r="D32" s="75">
        <f>'Expenses 2023'!C40</f>
        <v>26464138</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208</v>
      </c>
      <c r="D33" s="162">
        <f>D31/D32</f>
        <v>0.6305441349</v>
      </c>
      <c r="E33" s="149" t="s">
        <v>209</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210</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211</v>
      </c>
      <c r="C36" s="144" t="s">
        <v>212</v>
      </c>
      <c r="D36" s="75">
        <f>SUM('Expenses 2023'!C10:C11)</f>
        <v>1172212</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205</v>
      </c>
      <c r="D37" s="75">
        <f>SUM('Expenses 2023'!C7:C9)</f>
        <v>14522850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210</v>
      </c>
      <c r="D38" s="162">
        <f>D36/D37</f>
        <v>0.08071501117</v>
      </c>
      <c r="E38" s="149" t="s">
        <v>213</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214</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215</v>
      </c>
      <c r="C41" s="147" t="s">
        <v>241</v>
      </c>
      <c r="D41" s="75">
        <f>'Expenses 2023'!D40</f>
        <v>15348880</v>
      </c>
      <c r="E41" s="164">
        <f t="shared" ref="E41:E44" si="1">D41/$D$44</f>
        <v>0.5799879067</v>
      </c>
      <c r="F41" s="43"/>
      <c r="G41" s="43"/>
      <c r="H41" s="43"/>
      <c r="I41" s="43"/>
      <c r="J41" s="43"/>
      <c r="K41" s="43"/>
      <c r="L41" s="43"/>
      <c r="M41" s="43"/>
      <c r="N41" s="43"/>
      <c r="O41" s="43"/>
      <c r="P41" s="43"/>
      <c r="Q41" s="43"/>
      <c r="R41" s="43"/>
      <c r="S41" s="43"/>
      <c r="T41" s="43"/>
      <c r="U41" s="43"/>
      <c r="V41" s="43"/>
      <c r="W41" s="43"/>
      <c r="X41" s="43"/>
      <c r="Y41" s="43"/>
    </row>
    <row r="42">
      <c r="A42" s="138"/>
      <c r="B42" s="49"/>
      <c r="C42" s="147" t="s">
        <v>217</v>
      </c>
      <c r="D42" s="145">
        <f>'Expenses 2023'!E40</f>
        <v>4815354</v>
      </c>
      <c r="E42" s="164">
        <f t="shared" si="1"/>
        <v>0.181957712</v>
      </c>
      <c r="F42" s="43"/>
      <c r="G42" s="43"/>
      <c r="H42" s="43"/>
      <c r="I42" s="43"/>
      <c r="J42" s="43"/>
      <c r="K42" s="43"/>
      <c r="L42" s="43"/>
      <c r="M42" s="43"/>
      <c r="N42" s="43"/>
      <c r="O42" s="43"/>
      <c r="P42" s="43"/>
      <c r="Q42" s="43"/>
      <c r="R42" s="43"/>
      <c r="S42" s="43"/>
      <c r="T42" s="43"/>
      <c r="U42" s="43"/>
      <c r="V42" s="43"/>
      <c r="W42" s="43"/>
      <c r="X42" s="43"/>
      <c r="Y42" s="43"/>
    </row>
    <row r="43">
      <c r="A43" s="138"/>
      <c r="B43" s="49"/>
      <c r="C43" s="147" t="s">
        <v>218</v>
      </c>
      <c r="D43" s="145">
        <f>'Expenses 2023'!F40</f>
        <v>6299904</v>
      </c>
      <c r="E43" s="164">
        <f t="shared" si="1"/>
        <v>0.2380543814</v>
      </c>
      <c r="F43" s="43"/>
      <c r="G43" s="43"/>
      <c r="H43" s="43"/>
      <c r="I43" s="43"/>
      <c r="J43" s="43"/>
      <c r="K43" s="43"/>
      <c r="L43" s="43"/>
      <c r="M43" s="43"/>
      <c r="N43" s="43"/>
      <c r="O43" s="43"/>
      <c r="P43" s="43"/>
      <c r="Q43" s="43"/>
      <c r="R43" s="43"/>
      <c r="S43" s="43"/>
      <c r="T43" s="43"/>
      <c r="U43" s="43"/>
      <c r="V43" s="43"/>
      <c r="W43" s="43"/>
      <c r="X43" s="43"/>
      <c r="Y43" s="43"/>
    </row>
    <row r="44">
      <c r="A44" s="138"/>
      <c r="B44" s="49"/>
      <c r="C44" s="144" t="s">
        <v>182</v>
      </c>
      <c r="D44" s="145">
        <f>sum(D41:D43)</f>
        <v>26464138</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219</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220</v>
      </c>
      <c r="C47" s="144" t="s">
        <v>221</v>
      </c>
      <c r="D47" s="145">
        <f>'Revenues 2023'!F9</f>
        <v>28438232</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222</v>
      </c>
      <c r="D48" s="145">
        <f>'Expenses 2023'!F40</f>
        <v>6299904</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223</v>
      </c>
      <c r="D49" s="165">
        <f>if(D48=0, "$0",D47/D48)</f>
        <v>4.514073865</v>
      </c>
      <c r="E49" s="149" t="s">
        <v>224</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225</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226</v>
      </c>
      <c r="C52" s="144" t="s">
        <v>227</v>
      </c>
      <c r="D52" s="145">
        <f>sum('Balance Sheet 2023'!E2:E10)</f>
        <v>42595108</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228</v>
      </c>
      <c r="D53" s="145">
        <f>sum('Balance Sheet 2023'!E19:E22)</f>
        <v>27638468</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229</v>
      </c>
      <c r="D54" s="167">
        <f>D52/D53</f>
        <v>1.541153005</v>
      </c>
      <c r="E54" s="149" t="s">
        <v>230</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231</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232</v>
      </c>
      <c r="C57" s="144" t="s">
        <v>233</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234</v>
      </c>
      <c r="D58" s="145">
        <f>'Balance Sheet 2023'!E18</f>
        <v>151641597</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235</v>
      </c>
      <c r="D59" s="168">
        <f>D57/D58</f>
        <v>0</v>
      </c>
      <c r="E59" s="149" t="s">
        <v>236</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XPRIZE FOUNDATION</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4.1198091E7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41198091</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6841533.0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242</v>
      </c>
      <c r="D26" s="50">
        <v>4.6555576E7</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4.7066811E7</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-511235</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-511235</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96</v>
      </c>
      <c r="D42" s="74"/>
      <c r="E42" s="48">
        <v>500.0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500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47528889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XPRIZE FOUNDATION</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3676455</v>
      </c>
      <c r="D7" s="99">
        <v>2310625.0</v>
      </c>
      <c r="E7" s="99">
        <v>462401.0</v>
      </c>
      <c r="F7" s="99">
        <v>903429.0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108</v>
      </c>
      <c r="C9" s="98">
        <f t="shared" si="1"/>
        <v>13285610</v>
      </c>
      <c r="D9" s="99">
        <v>8394137.0</v>
      </c>
      <c r="E9" s="99">
        <v>1621206.0</v>
      </c>
      <c r="F9" s="99">
        <v>3270267.0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231694</v>
      </c>
      <c r="D10" s="99">
        <v>135838.0</v>
      </c>
      <c r="E10" s="99">
        <v>40147.0</v>
      </c>
      <c r="F10" s="99">
        <v>55709.0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1161254</v>
      </c>
      <c r="D11" s="99">
        <v>680820.0</v>
      </c>
      <c r="E11" s="99">
        <v>201218.0</v>
      </c>
      <c r="F11" s="99">
        <v>279216.0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1137058</v>
      </c>
      <c r="D12" s="99">
        <v>666635.0</v>
      </c>
      <c r="E12" s="99">
        <v>197025.0</v>
      </c>
      <c r="F12" s="99">
        <v>273398.0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326950</v>
      </c>
      <c r="D15" s="99">
        <v>192759.0</v>
      </c>
      <c r="E15" s="99">
        <v>106018.0</v>
      </c>
      <c r="F15" s="99">
        <v>28173.0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112791</v>
      </c>
      <c r="D16" s="99">
        <v>66498.0</v>
      </c>
      <c r="E16" s="99">
        <v>36574.0</v>
      </c>
      <c r="F16" s="99">
        <v>9719.0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1683841</v>
      </c>
      <c r="D20" s="99">
        <v>1137118.0</v>
      </c>
      <c r="E20" s="99">
        <v>305544.0</v>
      </c>
      <c r="F20" s="99">
        <v>241179.0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371316</v>
      </c>
      <c r="D22" s="99">
        <v>234207.0</v>
      </c>
      <c r="E22" s="99">
        <v>51721.0</v>
      </c>
      <c r="F22" s="99">
        <v>85388.0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803114</v>
      </c>
      <c r="D23" s="99">
        <v>500456.0</v>
      </c>
      <c r="E23" s="99">
        <v>74970.0</v>
      </c>
      <c r="F23" s="99">
        <v>227688.0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241324</v>
      </c>
      <c r="D25" s="99">
        <v>163219.0</v>
      </c>
      <c r="E25" s="99">
        <v>23031.0</v>
      </c>
      <c r="F25" s="99">
        <v>55074.0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3156746</v>
      </c>
      <c r="D26" s="99">
        <v>2420805.0</v>
      </c>
      <c r="E26" s="99">
        <v>298976.0</v>
      </c>
      <c r="F26" s="99">
        <v>436965.0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85153</v>
      </c>
      <c r="D28" s="99">
        <v>53710.0</v>
      </c>
      <c r="E28" s="99">
        <v>11861.0</v>
      </c>
      <c r="F28" s="99">
        <v>19582.0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74666</v>
      </c>
      <c r="D31" s="99">
        <v>49777.0</v>
      </c>
      <c r="E31" s="99">
        <v>6969.0</v>
      </c>
      <c r="F31" s="99">
        <v>17920.0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46" t="s">
        <v>243</v>
      </c>
      <c r="C34" s="98">
        <f t="shared" si="1"/>
        <v>13535981</v>
      </c>
      <c r="D34" s="99">
        <v>1.3535981E7</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239</v>
      </c>
      <c r="C35" s="98">
        <f t="shared" si="1"/>
        <v>3532941</v>
      </c>
      <c r="D35" s="99">
        <v>2960951.0</v>
      </c>
      <c r="E35" s="99">
        <v>132997.0</v>
      </c>
      <c r="F35" s="99">
        <v>438993.0</v>
      </c>
      <c r="G35" s="43"/>
      <c r="H35" s="43"/>
      <c r="I35" s="43"/>
      <c r="J35" s="43"/>
      <c r="K35" s="43"/>
      <c r="L35" s="43"/>
      <c r="M35" s="43"/>
      <c r="N35" s="43"/>
      <c r="O35" s="43"/>
      <c r="P35" s="43"/>
      <c r="Q35" s="43"/>
      <c r="R35" s="43"/>
      <c r="S35" s="43"/>
      <c r="T35" s="43"/>
      <c r="U35" s="43"/>
      <c r="V35" s="43"/>
      <c r="W35" s="43"/>
      <c r="X35" s="43"/>
      <c r="Y35" s="43"/>
      <c r="Z35" s="43"/>
    </row>
    <row r="36">
      <c r="A36" s="45" t="s">
        <v>50</v>
      </c>
      <c r="B36" s="102" t="s">
        <v>240</v>
      </c>
      <c r="C36" s="98">
        <f t="shared" si="1"/>
        <v>3145817</v>
      </c>
      <c r="D36" s="99">
        <v>3145817.0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134</v>
      </c>
      <c r="C37" s="98">
        <f t="shared" si="1"/>
        <v>2264816</v>
      </c>
      <c r="D37" s="99">
        <v>680945.0</v>
      </c>
      <c r="E37" s="99">
        <v>1205902.0</v>
      </c>
      <c r="F37" s="99">
        <v>377969.0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304813</v>
      </c>
      <c r="D38" s="99">
        <v>192261.0</v>
      </c>
      <c r="E38" s="99">
        <v>42457.0</v>
      </c>
      <c r="F38" s="99">
        <v>70095.0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3">
        <f t="shared" ref="C40:F40" si="2">sum(C3:C39)</f>
        <v>49132340</v>
      </c>
      <c r="D40" s="103">
        <f t="shared" si="2"/>
        <v>37522559</v>
      </c>
      <c r="E40" s="103">
        <f t="shared" si="2"/>
        <v>4819017</v>
      </c>
      <c r="F40" s="103">
        <f t="shared" si="2"/>
        <v>6790764</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XPRIZE FOUNDATION</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139</v>
      </c>
      <c r="B2" s="45">
        <v>1.0</v>
      </c>
      <c r="C2" s="46" t="s">
        <v>140</v>
      </c>
      <c r="D2" s="110"/>
      <c r="E2" s="111">
        <v>5.77528E7</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2"/>
      <c r="E3" s="111">
        <v>7684494.0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2"/>
      <c r="E5" s="111">
        <v>773108.0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0"/>
      <c r="E10" s="111">
        <v>149607.0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1">
        <v>424540.0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1">
        <v>332754.0</v>
      </c>
      <c r="E12" s="108">
        <f>D11-D12</f>
        <v>91786</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2"/>
      <c r="E14" s="111">
        <v>7.998125E7</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2"/>
      <c r="E16" s="111">
        <v>8389.0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2"/>
      <c r="E17" s="111">
        <v>9540.0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3"/>
      <c r="E18" s="114">
        <f>sum(E2:E17)</f>
        <v>146450974</v>
      </c>
      <c r="F18" s="43"/>
      <c r="G18" s="43"/>
      <c r="H18" s="43"/>
      <c r="I18" s="43"/>
      <c r="J18" s="43"/>
      <c r="K18" s="43"/>
      <c r="L18" s="43"/>
      <c r="M18" s="43"/>
      <c r="N18" s="43"/>
      <c r="O18" s="43"/>
      <c r="P18" s="43"/>
      <c r="Q18" s="43"/>
      <c r="R18" s="43"/>
      <c r="S18" s="43"/>
      <c r="T18" s="43"/>
      <c r="U18" s="43"/>
      <c r="V18" s="43"/>
      <c r="W18" s="43"/>
      <c r="X18" s="43"/>
      <c r="Y18" s="43"/>
      <c r="Z18" s="43"/>
    </row>
    <row r="19">
      <c r="A19" s="44" t="s">
        <v>159</v>
      </c>
      <c r="B19" s="115">
        <v>17.0</v>
      </c>
      <c r="C19" s="116" t="s">
        <v>160</v>
      </c>
      <c r="D19" s="117"/>
      <c r="E19" s="111">
        <v>2407811.0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161</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162</v>
      </c>
      <c r="D21" s="117"/>
      <c r="E21" s="111">
        <v>1.6431839E7</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163</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164</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165</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166</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167</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168</v>
      </c>
      <c r="D27" s="117"/>
      <c r="E27" s="118">
        <v>9.7162302E7</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169</v>
      </c>
      <c r="D28" s="125"/>
      <c r="E28" s="126">
        <f>sum(E19:E27)</f>
        <v>116001952</v>
      </c>
      <c r="F28" s="43"/>
      <c r="G28" s="43"/>
      <c r="H28" s="43"/>
      <c r="I28" s="43"/>
      <c r="J28" s="43"/>
      <c r="K28" s="43"/>
      <c r="L28" s="43"/>
      <c r="M28" s="43"/>
      <c r="N28" s="43"/>
      <c r="O28" s="43"/>
      <c r="P28" s="43"/>
      <c r="Q28" s="43"/>
      <c r="R28" s="43"/>
      <c r="S28" s="43"/>
      <c r="T28" s="43"/>
      <c r="U28" s="43"/>
      <c r="V28" s="43"/>
      <c r="W28" s="43"/>
      <c r="X28" s="43"/>
      <c r="Y28" s="43"/>
      <c r="Z28" s="43"/>
    </row>
    <row r="29">
      <c r="A29" s="65" t="s">
        <v>170</v>
      </c>
      <c r="B29" s="127"/>
      <c r="C29" s="128" t="s">
        <v>171</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172</v>
      </c>
      <c r="D30" s="117"/>
      <c r="E30" s="111">
        <v>1.7631E7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173</v>
      </c>
      <c r="D31" s="117"/>
      <c r="E31" s="111">
        <v>1.2818022E7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174</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175</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176</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177</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178</v>
      </c>
      <c r="D36" s="131"/>
      <c r="E36" s="126">
        <f>sum(E30:E35)</f>
        <v>30449022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179</v>
      </c>
      <c r="D37" s="135"/>
      <c r="E37" s="136">
        <f>E36+E28</f>
        <v>146450974</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XPRIZE FOUNDATION</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180</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181</v>
      </c>
      <c r="C3" s="144" t="s">
        <v>182</v>
      </c>
      <c r="D3" s="145">
        <f>'Expenses 2024'!C40</f>
        <v>49132340</v>
      </c>
      <c r="E3" s="146"/>
      <c r="F3" s="43"/>
      <c r="G3" s="43"/>
      <c r="H3" s="43"/>
      <c r="I3" s="43"/>
      <c r="J3" s="43"/>
      <c r="K3" s="43"/>
      <c r="L3" s="43"/>
      <c r="M3" s="43"/>
      <c r="N3" s="43"/>
      <c r="O3" s="43"/>
      <c r="P3" s="43"/>
      <c r="Q3" s="43"/>
      <c r="R3" s="43"/>
      <c r="S3" s="43"/>
      <c r="T3" s="43"/>
      <c r="U3" s="43"/>
      <c r="V3" s="43"/>
      <c r="W3" s="43"/>
      <c r="X3" s="43"/>
      <c r="Y3" s="43"/>
    </row>
    <row r="4">
      <c r="A4" s="138"/>
      <c r="B4" s="49"/>
      <c r="C4" s="144" t="s">
        <v>183</v>
      </c>
      <c r="D4" s="145">
        <f>'Expenses 2024'!C31</f>
        <v>74666</v>
      </c>
      <c r="E4" s="146"/>
      <c r="F4" s="43"/>
      <c r="G4" s="43"/>
      <c r="H4" s="43"/>
      <c r="I4" s="43"/>
      <c r="J4" s="43"/>
      <c r="K4" s="43"/>
      <c r="L4" s="43"/>
      <c r="M4" s="43"/>
      <c r="N4" s="43"/>
      <c r="O4" s="43"/>
      <c r="P4" s="43"/>
      <c r="Q4" s="43"/>
      <c r="R4" s="43"/>
      <c r="S4" s="43"/>
      <c r="T4" s="43"/>
      <c r="U4" s="43"/>
      <c r="V4" s="43"/>
      <c r="W4" s="43"/>
      <c r="X4" s="43"/>
      <c r="Y4" s="43"/>
    </row>
    <row r="5">
      <c r="A5" s="138"/>
      <c r="B5" s="49"/>
      <c r="C5" s="144" t="s">
        <v>184</v>
      </c>
      <c r="D5" s="145">
        <f>D3-D4</f>
        <v>49057674</v>
      </c>
      <c r="E5" s="146"/>
      <c r="F5" s="43"/>
      <c r="G5" s="43"/>
      <c r="H5" s="43"/>
      <c r="I5" s="43"/>
      <c r="J5" s="43"/>
      <c r="K5" s="43"/>
      <c r="L5" s="43"/>
      <c r="M5" s="43"/>
      <c r="N5" s="43"/>
      <c r="O5" s="43"/>
      <c r="P5" s="43"/>
      <c r="Q5" s="43"/>
      <c r="R5" s="43"/>
      <c r="S5" s="43"/>
      <c r="T5" s="43"/>
      <c r="U5" s="43"/>
      <c r="V5" s="43"/>
      <c r="W5" s="43"/>
      <c r="X5" s="43"/>
      <c r="Y5" s="43"/>
    </row>
    <row r="6">
      <c r="A6" s="138"/>
      <c r="B6" s="49"/>
      <c r="C6" s="144" t="s">
        <v>185</v>
      </c>
      <c r="D6" s="145">
        <f>D5/12</f>
        <v>4088139.5</v>
      </c>
      <c r="E6" s="146"/>
      <c r="F6" s="43"/>
      <c r="G6" s="43"/>
      <c r="H6" s="43"/>
      <c r="I6" s="43"/>
      <c r="J6" s="43"/>
      <c r="K6" s="43"/>
      <c r="L6" s="43"/>
      <c r="M6" s="43"/>
      <c r="N6" s="43"/>
      <c r="O6" s="43"/>
      <c r="P6" s="43"/>
      <c r="Q6" s="43"/>
      <c r="R6" s="43"/>
      <c r="S6" s="43"/>
      <c r="T6" s="43"/>
      <c r="U6" s="43"/>
      <c r="V6" s="43"/>
      <c r="W6" s="43"/>
      <c r="X6" s="43"/>
      <c r="Y6" s="43"/>
    </row>
    <row r="7">
      <c r="A7" s="138"/>
      <c r="B7" s="49"/>
      <c r="C7" s="144" t="s">
        <v>186</v>
      </c>
      <c r="D7" s="75">
        <f>'Balance Sheet 2024'!E2+'Balance Sheet 2024'!E3</f>
        <v>65437294</v>
      </c>
      <c r="E7" s="146"/>
      <c r="F7" s="43"/>
      <c r="G7" s="43"/>
      <c r="H7" s="43"/>
      <c r="I7" s="43"/>
      <c r="J7" s="43"/>
      <c r="K7" s="43"/>
      <c r="L7" s="43"/>
      <c r="M7" s="43"/>
      <c r="N7" s="43"/>
      <c r="O7" s="43"/>
      <c r="P7" s="43"/>
      <c r="Q7" s="43"/>
      <c r="R7" s="43"/>
      <c r="S7" s="43"/>
      <c r="T7" s="43"/>
      <c r="U7" s="43"/>
      <c r="V7" s="43"/>
      <c r="W7" s="43"/>
      <c r="X7" s="43"/>
      <c r="Y7" s="43"/>
    </row>
    <row r="8">
      <c r="A8" s="138"/>
      <c r="B8" s="49"/>
      <c r="C8" s="147" t="s">
        <v>180</v>
      </c>
      <c r="D8" s="148">
        <f>D7/D6</f>
        <v>16.00661964</v>
      </c>
      <c r="E8" s="149" t="s">
        <v>187</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188</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189</v>
      </c>
      <c r="C11" s="144" t="s">
        <v>190</v>
      </c>
      <c r="D11" s="75">
        <f>'Balance Sheet 2024'!E30</f>
        <v>17631000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191</v>
      </c>
      <c r="D12" s="75">
        <f>'Expenses 2024'!C40</f>
        <v>49132340</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192</v>
      </c>
      <c r="D13" s="145">
        <f>D12/12</f>
        <v>4094361.667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188</v>
      </c>
      <c r="D14" s="148">
        <f>D11/D13</f>
        <v>4.306165756</v>
      </c>
      <c r="E14" s="149" t="s">
        <v>187</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193</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194</v>
      </c>
      <c r="C17" s="144" t="s">
        <v>195</v>
      </c>
      <c r="D17" s="75">
        <f>sum('Balance Sheet 2024'!E13:E15)</f>
        <v>79981250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191</v>
      </c>
      <c r="D18" s="75">
        <f>'Expenses 2024'!C40</f>
        <v>49132340</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192</v>
      </c>
      <c r="D19" s="145">
        <f>D18/12</f>
        <v>4094361.667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196</v>
      </c>
      <c r="D20" s="148">
        <f>D17/D19</f>
        <v>19.53448584</v>
      </c>
      <c r="E20" s="149" t="s">
        <v>187</v>
      </c>
      <c r="F20" s="43"/>
      <c r="G20" s="43"/>
      <c r="H20" s="43"/>
      <c r="I20" s="43"/>
      <c r="J20" s="43"/>
      <c r="K20" s="43"/>
      <c r="L20" s="43"/>
      <c r="M20" s="43"/>
      <c r="N20" s="43"/>
      <c r="O20" s="43"/>
      <c r="P20" s="43"/>
      <c r="Q20" s="43"/>
      <c r="R20" s="43"/>
      <c r="S20" s="43"/>
      <c r="T20" s="43"/>
      <c r="U20" s="43"/>
      <c r="V20" s="43"/>
      <c r="W20" s="43"/>
      <c r="X20" s="43"/>
      <c r="Y20" s="43"/>
    </row>
    <row r="21">
      <c r="A21" s="138"/>
      <c r="B21" s="49"/>
      <c r="C21" s="153" t="s">
        <v>197</v>
      </c>
      <c r="D21" s="154">
        <f>D20+D8</f>
        <v>35.54110548</v>
      </c>
      <c r="E21" s="155" t="s">
        <v>187</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198</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199</v>
      </c>
      <c r="C24" s="159"/>
      <c r="D24" s="160">
        <f>max('Revenues 2024'!E2:E7,'Revenues 2024'!F10:F15)</f>
        <v>41198091</v>
      </c>
      <c r="E24" s="161" t="s">
        <v>200</v>
      </c>
      <c r="F24" s="43"/>
      <c r="G24" s="43"/>
      <c r="H24" s="43"/>
      <c r="I24" s="43"/>
      <c r="J24" s="43"/>
      <c r="K24" s="43"/>
      <c r="L24" s="43"/>
      <c r="M24" s="43"/>
      <c r="N24" s="43"/>
      <c r="O24" s="43"/>
      <c r="P24" s="43"/>
      <c r="Q24" s="43"/>
      <c r="R24" s="43"/>
      <c r="S24" s="43"/>
      <c r="T24" s="43"/>
      <c r="U24" s="43"/>
      <c r="V24" s="43"/>
      <c r="W24" s="43"/>
      <c r="X24" s="43"/>
      <c r="Y24" s="43"/>
    </row>
    <row r="25">
      <c r="A25" s="138"/>
      <c r="B25" s="49"/>
      <c r="C25" s="144" t="s">
        <v>201</v>
      </c>
      <c r="D25" s="145">
        <f>'Revenues 2024'!F44</f>
        <v>47528889</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198</v>
      </c>
      <c r="D26" s="162">
        <f>D24/D25</f>
        <v>0.8668010523</v>
      </c>
      <c r="E26" s="149" t="s">
        <v>202</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203</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204</v>
      </c>
      <c r="C29" s="144" t="s">
        <v>205</v>
      </c>
      <c r="D29" s="75">
        <f>SUM('Expenses 2024'!C7:C9)</f>
        <v>16962065</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206</v>
      </c>
      <c r="D30" s="75">
        <f>SUM('Expenses 2024'!C10:C12)</f>
        <v>2530006</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207</v>
      </c>
      <c r="D31" s="75">
        <f>sum(D29:D30)</f>
        <v>19492071</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182</v>
      </c>
      <c r="D32" s="75">
        <f>'Expenses 2024'!C40</f>
        <v>49132340</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208</v>
      </c>
      <c r="D33" s="162">
        <f>D31/D32</f>
        <v>0.3967258836</v>
      </c>
      <c r="E33" s="149" t="s">
        <v>209</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210</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211</v>
      </c>
      <c r="C36" s="144" t="s">
        <v>212</v>
      </c>
      <c r="D36" s="75">
        <f>SUM('Expenses 2024'!C10:C11)</f>
        <v>1392948</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205</v>
      </c>
      <c r="D37" s="75">
        <f>SUM('Expenses 2024'!C7:C9)</f>
        <v>16962065</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210</v>
      </c>
      <c r="D38" s="162">
        <f>D36/D37</f>
        <v>0.08212136907</v>
      </c>
      <c r="E38" s="149" t="s">
        <v>213</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214</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215</v>
      </c>
      <c r="C41" s="147" t="s">
        <v>244</v>
      </c>
      <c r="D41" s="75">
        <f>'Expenses 2024'!D40</f>
        <v>37522559</v>
      </c>
      <c r="E41" s="164">
        <f t="shared" ref="E41:E44" si="1">D41/$D$44</f>
        <v>0.7637038863</v>
      </c>
      <c r="F41" s="43"/>
      <c r="G41" s="43"/>
      <c r="H41" s="43"/>
      <c r="I41" s="43"/>
      <c r="J41" s="43"/>
      <c r="K41" s="43"/>
      <c r="L41" s="43"/>
      <c r="M41" s="43"/>
      <c r="N41" s="43"/>
      <c r="O41" s="43"/>
      <c r="P41" s="43"/>
      <c r="Q41" s="43"/>
      <c r="R41" s="43"/>
      <c r="S41" s="43"/>
      <c r="T41" s="43"/>
      <c r="U41" s="43"/>
      <c r="V41" s="43"/>
      <c r="W41" s="43"/>
      <c r="X41" s="43"/>
      <c r="Y41" s="43"/>
    </row>
    <row r="42">
      <c r="A42" s="138"/>
      <c r="B42" s="49"/>
      <c r="C42" s="147" t="s">
        <v>217</v>
      </c>
      <c r="D42" s="145">
        <f>'Expenses 2024'!E40</f>
        <v>4819017</v>
      </c>
      <c r="E42" s="164">
        <f t="shared" si="1"/>
        <v>0.09808238321</v>
      </c>
      <c r="F42" s="43"/>
      <c r="G42" s="43"/>
      <c r="H42" s="43"/>
      <c r="I42" s="43"/>
      <c r="J42" s="43"/>
      <c r="K42" s="43"/>
      <c r="L42" s="43"/>
      <c r="M42" s="43"/>
      <c r="N42" s="43"/>
      <c r="O42" s="43"/>
      <c r="P42" s="43"/>
      <c r="Q42" s="43"/>
      <c r="R42" s="43"/>
      <c r="S42" s="43"/>
      <c r="T42" s="43"/>
      <c r="U42" s="43"/>
      <c r="V42" s="43"/>
      <c r="W42" s="43"/>
      <c r="X42" s="43"/>
      <c r="Y42" s="43"/>
    </row>
    <row r="43">
      <c r="A43" s="138"/>
      <c r="B43" s="49"/>
      <c r="C43" s="147" t="s">
        <v>218</v>
      </c>
      <c r="D43" s="145">
        <f>'Expenses 2024'!F40</f>
        <v>6790764</v>
      </c>
      <c r="E43" s="164">
        <f t="shared" si="1"/>
        <v>0.1382137305</v>
      </c>
      <c r="F43" s="43"/>
      <c r="G43" s="43"/>
      <c r="H43" s="43"/>
      <c r="I43" s="43"/>
      <c r="J43" s="43"/>
      <c r="K43" s="43"/>
      <c r="L43" s="43"/>
      <c r="M43" s="43"/>
      <c r="N43" s="43"/>
      <c r="O43" s="43"/>
      <c r="P43" s="43"/>
      <c r="Q43" s="43"/>
      <c r="R43" s="43"/>
      <c r="S43" s="43"/>
      <c r="T43" s="43"/>
      <c r="U43" s="43"/>
      <c r="V43" s="43"/>
      <c r="W43" s="43"/>
      <c r="X43" s="43"/>
      <c r="Y43" s="43"/>
    </row>
    <row r="44">
      <c r="A44" s="138"/>
      <c r="B44" s="49"/>
      <c r="C44" s="144" t="s">
        <v>182</v>
      </c>
      <c r="D44" s="145">
        <f>sum(D41:D43)</f>
        <v>49132340</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219</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220</v>
      </c>
      <c r="C47" s="144" t="s">
        <v>221</v>
      </c>
      <c r="D47" s="145">
        <f>'Revenues 2024'!F9</f>
        <v>41198091</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222</v>
      </c>
      <c r="D48" s="145">
        <f>'Expenses 2024'!F40</f>
        <v>6790764</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223</v>
      </c>
      <c r="D49" s="165">
        <f>if(D48=0, "$0",D47/D48)</f>
        <v>6.066782913</v>
      </c>
      <c r="E49" s="149" t="s">
        <v>224</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225</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226</v>
      </c>
      <c r="C52" s="144" t="s">
        <v>227</v>
      </c>
      <c r="D52" s="145">
        <f>sum('Balance Sheet 2024'!E2:E10)</f>
        <v>66360009</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228</v>
      </c>
      <c r="D53" s="145">
        <f>sum('Balance Sheet 2024'!E19:E22)</f>
        <v>18839650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229</v>
      </c>
      <c r="D54" s="167">
        <f>D52/D53</f>
        <v>3.522358908</v>
      </c>
      <c r="E54" s="149" t="s">
        <v>230</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231</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232</v>
      </c>
      <c r="C57" s="144" t="s">
        <v>233</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234</v>
      </c>
      <c r="D58" s="145">
        <f>'Balance Sheet 2024'!E18</f>
        <v>146450974</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235</v>
      </c>
      <c r="D59" s="168">
        <f>D57/D58</f>
        <v>0</v>
      </c>
      <c r="E59" s="149" t="s">
        <v>236</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XPRIZE FOUNDATION</v>
      </c>
      <c r="B1" s="2" t="s">
        <v>245</v>
      </c>
      <c r="C1" s="138"/>
      <c r="D1" s="138"/>
      <c r="E1" s="138"/>
      <c r="F1" s="139"/>
      <c r="G1" s="139"/>
      <c r="H1" s="139"/>
      <c r="I1" s="43"/>
      <c r="J1" s="43"/>
      <c r="K1" s="43"/>
      <c r="L1" s="43"/>
      <c r="M1" s="43"/>
      <c r="N1" s="43"/>
      <c r="O1" s="43"/>
      <c r="P1" s="43"/>
      <c r="Q1" s="43"/>
      <c r="R1" s="43"/>
      <c r="S1" s="43"/>
      <c r="T1" s="43"/>
      <c r="U1" s="43"/>
      <c r="V1" s="43"/>
      <c r="W1" s="43"/>
      <c r="X1" s="43"/>
      <c r="Y1" s="43"/>
    </row>
    <row r="2">
      <c r="A2" s="140" t="s">
        <v>180</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181</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246</v>
      </c>
      <c r="E4" s="45" t="s">
        <v>247</v>
      </c>
      <c r="F4" s="45" t="s">
        <v>248</v>
      </c>
      <c r="G4" s="59" t="s">
        <v>249</v>
      </c>
      <c r="H4" s="59"/>
      <c r="I4" s="43"/>
      <c r="J4" s="43"/>
      <c r="K4" s="43"/>
      <c r="L4" s="43"/>
      <c r="M4" s="43"/>
      <c r="N4" s="43"/>
      <c r="O4" s="43"/>
      <c r="P4" s="43"/>
      <c r="Q4" s="43"/>
      <c r="R4" s="43"/>
      <c r="S4" s="43"/>
      <c r="T4" s="43"/>
      <c r="U4" s="43"/>
      <c r="V4" s="43"/>
      <c r="W4" s="43"/>
      <c r="X4" s="43"/>
      <c r="Y4" s="43"/>
    </row>
    <row r="5">
      <c r="A5" s="138"/>
      <c r="B5" s="49"/>
      <c r="C5" s="147" t="s">
        <v>180</v>
      </c>
      <c r="D5" s="176">
        <f>'Ratios 2022'!D8</f>
        <v>11.82211208</v>
      </c>
      <c r="E5" s="176">
        <f>'Ratios 2023'!D8</f>
        <v>18.89710623</v>
      </c>
      <c r="F5" s="176">
        <f>'Ratios 2024'!D8</f>
        <v>16.00661964</v>
      </c>
      <c r="G5" s="176">
        <f>average(D5:F5)</f>
        <v>15.57527932</v>
      </c>
      <c r="H5" s="149" t="s">
        <v>187</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188</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189</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246</v>
      </c>
      <c r="E9" s="45" t="s">
        <v>247</v>
      </c>
      <c r="F9" s="45" t="s">
        <v>248</v>
      </c>
      <c r="G9" s="59" t="s">
        <v>249</v>
      </c>
      <c r="H9" s="59"/>
      <c r="I9" s="43"/>
      <c r="J9" s="43"/>
      <c r="K9" s="43"/>
      <c r="L9" s="43"/>
      <c r="M9" s="43"/>
      <c r="N9" s="43"/>
      <c r="O9" s="43"/>
      <c r="P9" s="43"/>
      <c r="Q9" s="43"/>
      <c r="R9" s="43"/>
      <c r="S9" s="43"/>
      <c r="T9" s="43"/>
      <c r="U9" s="43"/>
      <c r="V9" s="43"/>
      <c r="W9" s="43"/>
      <c r="X9" s="43"/>
      <c r="Y9" s="43"/>
    </row>
    <row r="10">
      <c r="A10" s="138"/>
      <c r="B10" s="49"/>
      <c r="C10" s="147" t="s">
        <v>188</v>
      </c>
      <c r="D10" s="148">
        <f>'Ratios 2022'!D14</f>
        <v>4.211558526</v>
      </c>
      <c r="E10" s="148">
        <f>'Ratios 2023'!D14</f>
        <v>7.368008737</v>
      </c>
      <c r="F10" s="148">
        <f>'Ratios 2024'!D14</f>
        <v>4.306165756</v>
      </c>
      <c r="G10" s="176">
        <f>average(D10:F10)</f>
        <v>5.29524434</v>
      </c>
      <c r="H10" s="149" t="s">
        <v>187</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193</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194</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246</v>
      </c>
      <c r="E14" s="45" t="s">
        <v>247</v>
      </c>
      <c r="F14" s="45" t="s">
        <v>248</v>
      </c>
      <c r="G14" s="59" t="s">
        <v>249</v>
      </c>
      <c r="H14" s="59"/>
      <c r="I14" s="43"/>
      <c r="J14" s="43"/>
      <c r="K14" s="43"/>
      <c r="L14" s="43"/>
      <c r="M14" s="43"/>
      <c r="N14" s="43"/>
      <c r="O14" s="43"/>
      <c r="P14" s="43"/>
      <c r="Q14" s="43"/>
      <c r="R14" s="43"/>
      <c r="S14" s="43"/>
      <c r="T14" s="43"/>
      <c r="U14" s="43"/>
      <c r="V14" s="43"/>
      <c r="W14" s="43"/>
      <c r="X14" s="43"/>
      <c r="Y14" s="43"/>
    </row>
    <row r="15">
      <c r="A15" s="138"/>
      <c r="B15" s="49"/>
      <c r="C15" s="147" t="s">
        <v>196</v>
      </c>
      <c r="D15" s="179">
        <f>'Ratios 2022'!D20</f>
        <v>24.81095167</v>
      </c>
      <c r="E15" s="179">
        <f>'Ratios 2023'!D20</f>
        <v>49.38575925</v>
      </c>
      <c r="F15" s="179">
        <f>'Ratios 2024'!D20</f>
        <v>19.53448584</v>
      </c>
      <c r="G15" s="176">
        <f>average(D15:F15)</f>
        <v>31.24373225</v>
      </c>
      <c r="H15" s="149" t="s">
        <v>187</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198</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199</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246</v>
      </c>
      <c r="E19" s="45" t="s">
        <v>247</v>
      </c>
      <c r="F19" s="45" t="s">
        <v>248</v>
      </c>
      <c r="G19" s="59" t="s">
        <v>249</v>
      </c>
      <c r="H19" s="59"/>
      <c r="I19" s="43"/>
      <c r="J19" s="43"/>
      <c r="K19" s="43"/>
      <c r="L19" s="43"/>
      <c r="M19" s="43"/>
      <c r="N19" s="43"/>
      <c r="O19" s="43"/>
      <c r="P19" s="43"/>
      <c r="Q19" s="43"/>
      <c r="R19" s="43"/>
      <c r="S19" s="43"/>
      <c r="T19" s="43"/>
      <c r="U19" s="43"/>
      <c r="V19" s="43"/>
      <c r="W19" s="43"/>
      <c r="X19" s="43"/>
      <c r="Y19" s="43"/>
    </row>
    <row r="20">
      <c r="A20" s="138"/>
      <c r="B20" s="49"/>
      <c r="C20" s="147" t="s">
        <v>198</v>
      </c>
      <c r="D20" s="162">
        <f>'Ratios 2022'!D26</f>
        <v>0.830785974</v>
      </c>
      <c r="E20" s="162">
        <f>'Ratios 2023'!D26</f>
        <v>0.9056455191</v>
      </c>
      <c r="F20" s="162">
        <f>'Ratios 2024'!D26</f>
        <v>0.8668010523</v>
      </c>
      <c r="G20" s="180">
        <f>average(D20:F20)</f>
        <v>0.8677441818</v>
      </c>
      <c r="H20" s="149" t="s">
        <v>202</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203</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204</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246</v>
      </c>
      <c r="E24" s="45" t="s">
        <v>247</v>
      </c>
      <c r="F24" s="45" t="s">
        <v>248</v>
      </c>
      <c r="G24" s="59" t="s">
        <v>249</v>
      </c>
      <c r="H24" s="59"/>
      <c r="I24" s="43"/>
      <c r="J24" s="43"/>
      <c r="K24" s="43"/>
      <c r="L24" s="43"/>
      <c r="M24" s="43"/>
      <c r="N24" s="43"/>
      <c r="O24" s="43"/>
      <c r="P24" s="43"/>
      <c r="Q24" s="43"/>
      <c r="R24" s="43"/>
      <c r="S24" s="43"/>
      <c r="T24" s="43"/>
      <c r="U24" s="43"/>
      <c r="V24" s="43"/>
      <c r="W24" s="43"/>
      <c r="X24" s="43"/>
      <c r="Y24" s="43"/>
    </row>
    <row r="25">
      <c r="A25" s="138"/>
      <c r="B25" s="49"/>
      <c r="C25" s="147" t="s">
        <v>208</v>
      </c>
      <c r="D25" s="162">
        <f>'Ratios 2022'!D33</f>
        <v>0.5161442251</v>
      </c>
      <c r="E25" s="162">
        <f>'Ratios 2023'!D33</f>
        <v>0.6305441349</v>
      </c>
      <c r="F25" s="162">
        <f>'Ratios 2024'!D33</f>
        <v>0.3967258836</v>
      </c>
      <c r="G25" s="180">
        <f>average(D25:F25)</f>
        <v>0.5144714145</v>
      </c>
      <c r="H25" s="149" t="s">
        <v>209</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210</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211</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246</v>
      </c>
      <c r="E29" s="45" t="s">
        <v>247</v>
      </c>
      <c r="F29" s="45" t="s">
        <v>248</v>
      </c>
      <c r="G29" s="59" t="s">
        <v>249</v>
      </c>
      <c r="H29" s="59"/>
      <c r="I29" s="43"/>
      <c r="J29" s="43"/>
      <c r="K29" s="43"/>
      <c r="L29" s="43"/>
      <c r="M29" s="43"/>
      <c r="N29" s="43"/>
      <c r="O29" s="43"/>
      <c r="P29" s="43"/>
      <c r="Q29" s="43"/>
      <c r="R29" s="43"/>
      <c r="S29" s="43"/>
      <c r="T29" s="43"/>
      <c r="U29" s="43"/>
      <c r="V29" s="43"/>
      <c r="W29" s="43"/>
      <c r="X29" s="43"/>
      <c r="Y29" s="43"/>
    </row>
    <row r="30">
      <c r="A30" s="138"/>
      <c r="B30" s="49"/>
      <c r="C30" s="147" t="s">
        <v>210</v>
      </c>
      <c r="D30" s="162">
        <f>'Ratios 2022'!D38</f>
        <v>0.08166099797</v>
      </c>
      <c r="E30" s="162">
        <f>'Ratios 2023'!D38</f>
        <v>0.08071501117</v>
      </c>
      <c r="F30" s="162">
        <f>'Ratios 2024'!D38</f>
        <v>0.08212136907</v>
      </c>
      <c r="G30" s="180">
        <f>average(D30:F30)</f>
        <v>0.08149912607</v>
      </c>
      <c r="H30" s="149" t="s">
        <v>213</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214</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215</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246</v>
      </c>
      <c r="E34" s="45" t="s">
        <v>247</v>
      </c>
      <c r="F34" s="45" t="s">
        <v>248</v>
      </c>
      <c r="G34" s="59" t="s">
        <v>249</v>
      </c>
      <c r="H34" s="59"/>
      <c r="I34" s="43"/>
      <c r="J34" s="43"/>
      <c r="K34" s="43"/>
      <c r="L34" s="43"/>
      <c r="M34" s="43"/>
      <c r="N34" s="43"/>
      <c r="O34" s="43"/>
      <c r="P34" s="43"/>
      <c r="Q34" s="43"/>
      <c r="R34" s="43"/>
      <c r="S34" s="43"/>
      <c r="T34" s="43"/>
      <c r="U34" s="43"/>
      <c r="V34" s="43"/>
      <c r="W34" s="43"/>
      <c r="X34" s="43"/>
      <c r="Y34" s="43"/>
    </row>
    <row r="35">
      <c r="A35" s="138"/>
      <c r="B35" s="49"/>
      <c r="C35" s="147" t="s">
        <v>250</v>
      </c>
      <c r="D35" s="162">
        <f>'Ratios 2022'!E41</f>
        <v>0.6929946323</v>
      </c>
      <c r="E35" s="162">
        <f>'Ratios 2023'!E41</f>
        <v>0.5799879067</v>
      </c>
      <c r="F35" s="162">
        <f>'Ratios 2024'!E41</f>
        <v>0.7637038863</v>
      </c>
      <c r="G35" s="180">
        <f t="shared" ref="G35:G37" si="1">average(D35:F35)</f>
        <v>0.6788954751</v>
      </c>
      <c r="H35" s="180"/>
      <c r="I35" s="43"/>
      <c r="J35" s="43"/>
      <c r="K35" s="43"/>
      <c r="L35" s="43"/>
      <c r="M35" s="43"/>
      <c r="N35" s="43"/>
      <c r="O35" s="43"/>
      <c r="P35" s="43"/>
      <c r="Q35" s="43"/>
      <c r="R35" s="43"/>
      <c r="S35" s="43"/>
      <c r="T35" s="43"/>
      <c r="U35" s="43"/>
      <c r="V35" s="43"/>
      <c r="W35" s="43"/>
      <c r="X35" s="43"/>
      <c r="Y35" s="43"/>
    </row>
    <row r="36">
      <c r="A36" s="138"/>
      <c r="B36" s="52"/>
      <c r="C36" s="147" t="s">
        <v>217</v>
      </c>
      <c r="D36" s="162">
        <f>'Ratios 2022'!E42</f>
        <v>0.1148905999</v>
      </c>
      <c r="E36" s="162">
        <f>'Ratios 2023'!E42</f>
        <v>0.181957712</v>
      </c>
      <c r="F36" s="162">
        <f>'Ratios 2024'!E42</f>
        <v>0.09808238321</v>
      </c>
      <c r="G36" s="180">
        <f t="shared" si="1"/>
        <v>0.131643565</v>
      </c>
      <c r="H36" s="180"/>
      <c r="I36" s="43"/>
      <c r="J36" s="43"/>
      <c r="K36" s="43"/>
      <c r="L36" s="43"/>
      <c r="M36" s="43"/>
      <c r="N36" s="43"/>
      <c r="O36" s="43"/>
      <c r="P36" s="43"/>
      <c r="Q36" s="43"/>
      <c r="R36" s="43"/>
      <c r="S36" s="43"/>
      <c r="T36" s="43"/>
      <c r="U36" s="43"/>
      <c r="V36" s="43"/>
      <c r="W36" s="43"/>
      <c r="X36" s="43"/>
      <c r="Y36" s="43"/>
    </row>
    <row r="37">
      <c r="A37" s="138"/>
      <c r="B37" s="181"/>
      <c r="C37" s="147" t="s">
        <v>218</v>
      </c>
      <c r="D37" s="162">
        <f>'Ratios 2022'!E43</f>
        <v>0.1921147678</v>
      </c>
      <c r="E37" s="162">
        <f>'Ratios 2023'!E43</f>
        <v>0.2380543814</v>
      </c>
      <c r="F37" s="162">
        <f>'Ratios 2024'!E43</f>
        <v>0.1382137305</v>
      </c>
      <c r="G37" s="180">
        <f t="shared" si="1"/>
        <v>0.1894609599</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219</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220</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246</v>
      </c>
      <c r="E41" s="45" t="s">
        <v>247</v>
      </c>
      <c r="F41" s="45" t="s">
        <v>248</v>
      </c>
      <c r="G41" s="59" t="s">
        <v>249</v>
      </c>
      <c r="H41" s="59"/>
      <c r="I41" s="43"/>
      <c r="J41" s="43"/>
      <c r="K41" s="43"/>
      <c r="L41" s="43"/>
      <c r="M41" s="43"/>
      <c r="N41" s="43"/>
      <c r="O41" s="43"/>
      <c r="P41" s="43"/>
      <c r="Q41" s="43"/>
      <c r="R41" s="43"/>
      <c r="S41" s="43"/>
      <c r="T41" s="43"/>
      <c r="U41" s="43"/>
      <c r="V41" s="43"/>
      <c r="W41" s="43"/>
      <c r="X41" s="43"/>
      <c r="Y41" s="43"/>
    </row>
    <row r="42">
      <c r="A42" s="138"/>
      <c r="B42" s="49"/>
      <c r="C42" s="147" t="s">
        <v>223</v>
      </c>
      <c r="D42" s="165">
        <f>'Ratios 2022'!D49</f>
        <v>3.672798974</v>
      </c>
      <c r="E42" s="165">
        <f>'Ratios 2023'!D49</f>
        <v>4.514073865</v>
      </c>
      <c r="F42" s="165">
        <f>'Ratios 2024'!D49</f>
        <v>6.066782913</v>
      </c>
      <c r="G42" s="182">
        <f>average(D42:F42)</f>
        <v>4.751218584</v>
      </c>
      <c r="H42" s="149" t="s">
        <v>224</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225</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226</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246</v>
      </c>
      <c r="E46" s="45" t="s">
        <v>247</v>
      </c>
      <c r="F46" s="45" t="s">
        <v>248</v>
      </c>
      <c r="G46" s="59" t="s">
        <v>249</v>
      </c>
      <c r="H46" s="59"/>
      <c r="I46" s="43"/>
      <c r="J46" s="43"/>
      <c r="K46" s="43"/>
      <c r="L46" s="43"/>
      <c r="M46" s="43"/>
      <c r="N46" s="43"/>
      <c r="O46" s="43"/>
      <c r="P46" s="43"/>
      <c r="Q46" s="43"/>
      <c r="R46" s="43"/>
      <c r="S46" s="43"/>
      <c r="T46" s="43"/>
      <c r="U46" s="43"/>
      <c r="V46" s="43"/>
      <c r="W46" s="43"/>
      <c r="X46" s="43"/>
      <c r="Y46" s="43"/>
    </row>
    <row r="47">
      <c r="A47" s="138"/>
      <c r="B47" s="49"/>
      <c r="C47" s="147" t="s">
        <v>229</v>
      </c>
      <c r="D47" s="148">
        <f>'Ratios 2022'!D54</f>
        <v>1.853276218</v>
      </c>
      <c r="E47" s="148">
        <f>'Ratios 2023'!D54</f>
        <v>1.541153005</v>
      </c>
      <c r="F47" s="148">
        <f>'Ratios 2024'!D54</f>
        <v>3.522358908</v>
      </c>
      <c r="G47" s="176">
        <f>average(D47:F47)</f>
        <v>2.305596044</v>
      </c>
      <c r="H47" s="149" t="s">
        <v>230</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231</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232</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246</v>
      </c>
      <c r="E51" s="45" t="s">
        <v>247</v>
      </c>
      <c r="F51" s="45" t="s">
        <v>248</v>
      </c>
      <c r="G51" s="59" t="s">
        <v>249</v>
      </c>
      <c r="H51" s="59"/>
      <c r="I51" s="43"/>
      <c r="J51" s="43"/>
      <c r="K51" s="43"/>
      <c r="L51" s="43"/>
      <c r="M51" s="43"/>
      <c r="N51" s="43"/>
      <c r="O51" s="43"/>
      <c r="P51" s="43"/>
      <c r="Q51" s="43"/>
      <c r="R51" s="43"/>
      <c r="S51" s="43"/>
      <c r="T51" s="43"/>
      <c r="U51" s="43"/>
      <c r="V51" s="43"/>
      <c r="W51" s="43"/>
      <c r="X51" s="43"/>
      <c r="Y51" s="43"/>
    </row>
    <row r="52">
      <c r="A52" s="138"/>
      <c r="B52" s="49"/>
      <c r="C52" s="147" t="s">
        <v>235</v>
      </c>
      <c r="D52" s="183">
        <f>'Ratios 2022'!D59</f>
        <v>0</v>
      </c>
      <c r="E52" s="183">
        <f>'Ratios 2023'!D59</f>
        <v>0</v>
      </c>
      <c r="F52" s="183">
        <f>'Ratios 2024'!D59</f>
        <v>0</v>
      </c>
      <c r="G52" s="184">
        <f>average(D52:F52)</f>
        <v>0</v>
      </c>
      <c r="H52" s="149" t="s">
        <v>236</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XPRIZE FOUNDATION</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XPRIZE FOUNDATION</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1808215.0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1.528274E7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17090955</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1273489.0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79</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96</v>
      </c>
      <c r="D42" s="74"/>
      <c r="E42" s="48">
        <v>31076.0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31076</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18395520</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XPRIZE FOUNDATION</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2389776</v>
      </c>
      <c r="D7" s="99">
        <v>1602549.0</v>
      </c>
      <c r="E7" s="99">
        <v>397889.0</v>
      </c>
      <c r="F7" s="99">
        <v>389338.0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108</v>
      </c>
      <c r="C9" s="98">
        <f t="shared" si="1"/>
        <v>8429575</v>
      </c>
      <c r="D9" s="99">
        <v>5650230.0</v>
      </c>
      <c r="E9" s="99">
        <v>1416503.0</v>
      </c>
      <c r="F9" s="99">
        <v>1362842.0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140234</v>
      </c>
      <c r="D10" s="99">
        <v>94726.0</v>
      </c>
      <c r="E10" s="99">
        <v>19799.0</v>
      </c>
      <c r="F10" s="99">
        <v>25709.0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743285</v>
      </c>
      <c r="D11" s="99">
        <v>502078.0</v>
      </c>
      <c r="E11" s="99">
        <v>104940.0</v>
      </c>
      <c r="F11" s="99">
        <v>136267.0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799130</v>
      </c>
      <c r="D12" s="99">
        <v>535417.0</v>
      </c>
      <c r="E12" s="99">
        <v>119870.0</v>
      </c>
      <c r="F12" s="99">
        <v>143843.0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151334</v>
      </c>
      <c r="D15" s="99">
        <v>105010.0</v>
      </c>
      <c r="E15" s="99">
        <v>17301.0</v>
      </c>
      <c r="F15" s="99">
        <v>29023.0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455737</v>
      </c>
      <c r="D16" s="99">
        <v>316234.0</v>
      </c>
      <c r="E16" s="99">
        <v>52102.0</v>
      </c>
      <c r="F16" s="99">
        <v>87401.0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2728319</v>
      </c>
      <c r="D20" s="99">
        <v>2071171.0</v>
      </c>
      <c r="E20" s="99">
        <v>290042.0</v>
      </c>
      <c r="F20" s="99">
        <v>367106.0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1152305</v>
      </c>
      <c r="D21" s="99">
        <v>1014029.0</v>
      </c>
      <c r="E21" s="99">
        <v>69138.0</v>
      </c>
      <c r="F21" s="99">
        <v>69138.0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126318</v>
      </c>
      <c r="D22" s="99">
        <v>81984.0</v>
      </c>
      <c r="E22" s="99">
        <v>19695.0</v>
      </c>
      <c r="F22" s="99">
        <v>24639.0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567405</v>
      </c>
      <c r="D23" s="99">
        <v>381467.0</v>
      </c>
      <c r="E23" s="99">
        <v>58037.0</v>
      </c>
      <c r="F23" s="99">
        <v>127901.0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202503</v>
      </c>
      <c r="D25" s="99">
        <v>141652.0</v>
      </c>
      <c r="E25" s="99">
        <v>20948.0</v>
      </c>
      <c r="F25" s="99">
        <v>39903.0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1409443</v>
      </c>
      <c r="D26" s="99">
        <v>1044587.0</v>
      </c>
      <c r="E26" s="99">
        <v>100960.0</v>
      </c>
      <c r="F26" s="99">
        <v>263896.0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17838</v>
      </c>
      <c r="D28" s="99">
        <v>11416.0</v>
      </c>
      <c r="E28" s="99">
        <v>3211.0</v>
      </c>
      <c r="F28" s="99">
        <v>3211.0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2565</v>
      </c>
      <c r="D29" s="99">
        <v>1641.0</v>
      </c>
      <c r="E29" s="99">
        <v>462.0</v>
      </c>
      <c r="F29" s="99">
        <v>462.0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56494</v>
      </c>
      <c r="D31" s="99">
        <v>41362.0</v>
      </c>
      <c r="E31" s="99">
        <v>6053.0</v>
      </c>
      <c r="F31" s="99">
        <v>9079.0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79176</v>
      </c>
      <c r="D32" s="99">
        <v>50672.0</v>
      </c>
      <c r="E32" s="99">
        <v>14252.0</v>
      </c>
      <c r="F32" s="99">
        <v>14252.0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46" t="s">
        <v>133</v>
      </c>
      <c r="C34" s="98">
        <f t="shared" si="1"/>
        <v>2203412</v>
      </c>
      <c r="D34" s="99">
        <v>2193405.0</v>
      </c>
      <c r="E34" s="99">
        <v>4003.0</v>
      </c>
      <c r="F34" s="99">
        <v>6004.0</v>
      </c>
      <c r="G34" s="43"/>
      <c r="H34" s="43"/>
      <c r="I34" s="43"/>
      <c r="J34" s="43"/>
      <c r="K34" s="43"/>
      <c r="L34" s="43"/>
      <c r="M34" s="43"/>
      <c r="N34" s="43"/>
      <c r="O34" s="43"/>
      <c r="P34" s="43"/>
      <c r="Q34" s="43"/>
      <c r="R34" s="43"/>
      <c r="S34" s="43"/>
      <c r="T34" s="43"/>
      <c r="U34" s="43"/>
      <c r="V34" s="43"/>
      <c r="W34" s="43"/>
      <c r="X34" s="43"/>
      <c r="Y34" s="43"/>
      <c r="Z34" s="43"/>
    </row>
    <row r="35">
      <c r="A35" s="45" t="s">
        <v>48</v>
      </c>
      <c r="B35" s="102" t="s">
        <v>134</v>
      </c>
      <c r="C35" s="98">
        <f t="shared" si="1"/>
        <v>1827710</v>
      </c>
      <c r="D35" s="99">
        <v>589906.0</v>
      </c>
      <c r="E35" s="99">
        <v>6999.0</v>
      </c>
      <c r="F35" s="99">
        <v>1230805.0</v>
      </c>
      <c r="G35" s="43"/>
      <c r="H35" s="43"/>
      <c r="I35" s="43"/>
      <c r="J35" s="43"/>
      <c r="K35" s="43"/>
      <c r="L35" s="43"/>
      <c r="M35" s="43"/>
      <c r="N35" s="43"/>
      <c r="O35" s="43"/>
      <c r="P35" s="43"/>
      <c r="Q35" s="43"/>
      <c r="R35" s="43"/>
      <c r="S35" s="43"/>
      <c r="T35" s="43"/>
      <c r="U35" s="43"/>
      <c r="V35" s="43"/>
      <c r="W35" s="43"/>
      <c r="X35" s="43"/>
      <c r="Y35" s="43"/>
      <c r="Z35" s="43"/>
    </row>
    <row r="36">
      <c r="A36" s="45" t="s">
        <v>50</v>
      </c>
      <c r="B36" s="102" t="s">
        <v>135</v>
      </c>
      <c r="C36" s="98">
        <f t="shared" si="1"/>
        <v>280895</v>
      </c>
      <c r="D36" s="99">
        <v>12995.0</v>
      </c>
      <c r="E36" s="99">
        <v>2999.0</v>
      </c>
      <c r="F36" s="99">
        <v>264901.0</v>
      </c>
      <c r="G36" s="43"/>
      <c r="H36" s="43"/>
      <c r="I36" s="43"/>
      <c r="J36" s="43"/>
      <c r="K36" s="43"/>
      <c r="L36" s="43"/>
      <c r="M36" s="43"/>
      <c r="N36" s="43"/>
      <c r="O36" s="43"/>
      <c r="P36" s="43"/>
      <c r="Q36" s="43"/>
      <c r="R36" s="43"/>
      <c r="S36" s="43"/>
      <c r="T36" s="43"/>
      <c r="U36" s="43"/>
      <c r="V36" s="43"/>
      <c r="W36" s="43"/>
      <c r="X36" s="43"/>
      <c r="Y36" s="43"/>
      <c r="Z36" s="43"/>
    </row>
    <row r="37">
      <c r="A37" s="45" t="s">
        <v>52</v>
      </c>
      <c r="B37" s="102" t="s">
        <v>136</v>
      </c>
      <c r="C37" s="98">
        <f t="shared" si="1"/>
        <v>115008</v>
      </c>
      <c r="D37" s="99">
        <v>105130.0</v>
      </c>
      <c r="E37" s="99">
        <v>4939.0</v>
      </c>
      <c r="F37" s="99">
        <v>4939.0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343450</v>
      </c>
      <c r="D38" s="99">
        <v>237994.0</v>
      </c>
      <c r="E38" s="99">
        <v>52728.0</v>
      </c>
      <c r="F38" s="99">
        <v>52728.0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3">
        <f t="shared" ref="C40:F40" si="2">sum(C3:C39)</f>
        <v>24221912</v>
      </c>
      <c r="D40" s="103">
        <f t="shared" si="2"/>
        <v>16785655</v>
      </c>
      <c r="E40" s="103">
        <f t="shared" si="2"/>
        <v>2782870</v>
      </c>
      <c r="F40" s="103">
        <f t="shared" si="2"/>
        <v>4653387</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XPRIZE FOUNDATION</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139</v>
      </c>
      <c r="B2" s="45">
        <v>1.0</v>
      </c>
      <c r="C2" s="46" t="s">
        <v>140</v>
      </c>
      <c r="D2" s="110"/>
      <c r="E2" s="111">
        <v>1.6937322E7</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2"/>
      <c r="E3" s="111">
        <v>6869868.0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0"/>
      <c r="E4" s="111">
        <v>2786070.0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2"/>
      <c r="E5" s="111">
        <v>581269.0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0"/>
      <c r="E10" s="111">
        <v>208235.0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1">
        <v>414461.0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1">
        <v>287332.0</v>
      </c>
      <c r="E12" s="108">
        <f>D11-D12</f>
        <v>127129</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2"/>
      <c r="E14" s="111">
        <v>5.0080724E7</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2"/>
      <c r="E16" s="111">
        <v>8389.0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2"/>
      <c r="E17" s="111">
        <v>9540.0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3"/>
      <c r="E18" s="114">
        <f>sum(E2:E17)</f>
        <v>77608546</v>
      </c>
      <c r="F18" s="43"/>
      <c r="G18" s="43"/>
      <c r="H18" s="43"/>
      <c r="I18" s="43"/>
      <c r="J18" s="43"/>
      <c r="K18" s="43"/>
      <c r="L18" s="43"/>
      <c r="M18" s="43"/>
      <c r="N18" s="43"/>
      <c r="O18" s="43"/>
      <c r="P18" s="43"/>
      <c r="Q18" s="43"/>
      <c r="R18" s="43"/>
      <c r="S18" s="43"/>
      <c r="T18" s="43"/>
      <c r="U18" s="43"/>
      <c r="V18" s="43"/>
      <c r="W18" s="43"/>
      <c r="X18" s="43"/>
      <c r="Y18" s="43"/>
      <c r="Z18" s="43"/>
    </row>
    <row r="19">
      <c r="A19" s="44" t="s">
        <v>159</v>
      </c>
      <c r="B19" s="115">
        <v>17.0</v>
      </c>
      <c r="C19" s="116" t="s">
        <v>160</v>
      </c>
      <c r="D19" s="117"/>
      <c r="E19" s="111">
        <v>2002121.0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161</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162</v>
      </c>
      <c r="D21" s="117"/>
      <c r="E21" s="111">
        <v>1.2773207E7</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163</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164</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165</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166</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167</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168</v>
      </c>
      <c r="D27" s="117"/>
      <c r="E27" s="118">
        <v>3.8233339E7</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169</v>
      </c>
      <c r="D28" s="125"/>
      <c r="E28" s="126">
        <f>sum(E19:E27)</f>
        <v>53008667</v>
      </c>
      <c r="F28" s="43"/>
      <c r="G28" s="43"/>
      <c r="H28" s="43"/>
      <c r="I28" s="43"/>
      <c r="J28" s="43"/>
      <c r="K28" s="43"/>
      <c r="L28" s="43"/>
      <c r="M28" s="43"/>
      <c r="N28" s="43"/>
      <c r="O28" s="43"/>
      <c r="P28" s="43"/>
      <c r="Q28" s="43"/>
      <c r="R28" s="43"/>
      <c r="S28" s="43"/>
      <c r="T28" s="43"/>
      <c r="U28" s="43"/>
      <c r="V28" s="43"/>
      <c r="W28" s="43"/>
      <c r="X28" s="43"/>
      <c r="Y28" s="43"/>
      <c r="Z28" s="43"/>
    </row>
    <row r="29">
      <c r="A29" s="65" t="s">
        <v>170</v>
      </c>
      <c r="B29" s="127"/>
      <c r="C29" s="128" t="s">
        <v>171</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172</v>
      </c>
      <c r="D30" s="117"/>
      <c r="E30" s="111">
        <v>8501000.0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173</v>
      </c>
      <c r="D31" s="117"/>
      <c r="E31" s="111">
        <v>1.6098879E7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174</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175</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176</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177</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178</v>
      </c>
      <c r="D36" s="131"/>
      <c r="E36" s="126">
        <f>sum(E30:E35)</f>
        <v>24599879</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179</v>
      </c>
      <c r="D37" s="135"/>
      <c r="E37" s="136">
        <f>E36+E28</f>
        <v>77608546</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XPRIZE FOUNDATION</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180</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181</v>
      </c>
      <c r="C3" s="144" t="s">
        <v>182</v>
      </c>
      <c r="D3" s="145">
        <f>'Expenses 2022'!C40</f>
        <v>24221912</v>
      </c>
      <c r="E3" s="146"/>
      <c r="F3" s="43"/>
      <c r="G3" s="43"/>
      <c r="H3" s="43"/>
      <c r="I3" s="43"/>
      <c r="J3" s="43"/>
      <c r="K3" s="43"/>
      <c r="L3" s="43"/>
      <c r="M3" s="43"/>
      <c r="N3" s="43"/>
      <c r="O3" s="43"/>
      <c r="P3" s="43"/>
      <c r="Q3" s="43"/>
      <c r="R3" s="43"/>
      <c r="S3" s="43"/>
      <c r="T3" s="43"/>
      <c r="U3" s="43"/>
      <c r="V3" s="43"/>
      <c r="W3" s="43"/>
      <c r="X3" s="43"/>
      <c r="Y3" s="43"/>
    </row>
    <row r="4">
      <c r="A4" s="138"/>
      <c r="B4" s="49"/>
      <c r="C4" s="144" t="s">
        <v>183</v>
      </c>
      <c r="D4" s="145">
        <f>'Expenses 2022'!C31</f>
        <v>56494</v>
      </c>
      <c r="E4" s="146"/>
      <c r="F4" s="43"/>
      <c r="G4" s="43"/>
      <c r="H4" s="43"/>
      <c r="I4" s="43"/>
      <c r="J4" s="43"/>
      <c r="K4" s="43"/>
      <c r="L4" s="43"/>
      <c r="M4" s="43"/>
      <c r="N4" s="43"/>
      <c r="O4" s="43"/>
      <c r="P4" s="43"/>
      <c r="Q4" s="43"/>
      <c r="R4" s="43"/>
      <c r="S4" s="43"/>
      <c r="T4" s="43"/>
      <c r="U4" s="43"/>
      <c r="V4" s="43"/>
      <c r="W4" s="43"/>
      <c r="X4" s="43"/>
      <c r="Y4" s="43"/>
    </row>
    <row r="5">
      <c r="A5" s="138"/>
      <c r="B5" s="49"/>
      <c r="C5" s="144" t="s">
        <v>184</v>
      </c>
      <c r="D5" s="145">
        <f>D3-D4</f>
        <v>24165418</v>
      </c>
      <c r="E5" s="146"/>
      <c r="F5" s="43"/>
      <c r="G5" s="43"/>
      <c r="H5" s="43"/>
      <c r="I5" s="43"/>
      <c r="J5" s="43"/>
      <c r="K5" s="43"/>
      <c r="L5" s="43"/>
      <c r="M5" s="43"/>
      <c r="N5" s="43"/>
      <c r="O5" s="43"/>
      <c r="P5" s="43"/>
      <c r="Q5" s="43"/>
      <c r="R5" s="43"/>
      <c r="S5" s="43"/>
      <c r="T5" s="43"/>
      <c r="U5" s="43"/>
      <c r="V5" s="43"/>
      <c r="W5" s="43"/>
      <c r="X5" s="43"/>
      <c r="Y5" s="43"/>
    </row>
    <row r="6">
      <c r="A6" s="138"/>
      <c r="B6" s="49"/>
      <c r="C6" s="144" t="s">
        <v>185</v>
      </c>
      <c r="D6" s="145">
        <f>D5/12</f>
        <v>2013784.833</v>
      </c>
      <c r="E6" s="146"/>
      <c r="F6" s="43"/>
      <c r="G6" s="43"/>
      <c r="H6" s="43"/>
      <c r="I6" s="43"/>
      <c r="J6" s="43"/>
      <c r="K6" s="43"/>
      <c r="L6" s="43"/>
      <c r="M6" s="43"/>
      <c r="N6" s="43"/>
      <c r="O6" s="43"/>
      <c r="P6" s="43"/>
      <c r="Q6" s="43"/>
      <c r="R6" s="43"/>
      <c r="S6" s="43"/>
      <c r="T6" s="43"/>
      <c r="U6" s="43"/>
      <c r="V6" s="43"/>
      <c r="W6" s="43"/>
      <c r="X6" s="43"/>
      <c r="Y6" s="43"/>
    </row>
    <row r="7">
      <c r="A7" s="138"/>
      <c r="B7" s="49"/>
      <c r="C7" s="144" t="s">
        <v>186</v>
      </c>
      <c r="D7" s="75">
        <f>'Balance Sheet 2022'!E2+'Balance Sheet 2022'!E3</f>
        <v>23807190</v>
      </c>
      <c r="E7" s="146"/>
      <c r="F7" s="43"/>
      <c r="G7" s="43"/>
      <c r="H7" s="43"/>
      <c r="I7" s="43"/>
      <c r="J7" s="43"/>
      <c r="K7" s="43"/>
      <c r="L7" s="43"/>
      <c r="M7" s="43"/>
      <c r="N7" s="43"/>
      <c r="O7" s="43"/>
      <c r="P7" s="43"/>
      <c r="Q7" s="43"/>
      <c r="R7" s="43"/>
      <c r="S7" s="43"/>
      <c r="T7" s="43"/>
      <c r="U7" s="43"/>
      <c r="V7" s="43"/>
      <c r="W7" s="43"/>
      <c r="X7" s="43"/>
      <c r="Y7" s="43"/>
    </row>
    <row r="8">
      <c r="A8" s="138"/>
      <c r="B8" s="49"/>
      <c r="C8" s="147" t="s">
        <v>180</v>
      </c>
      <c r="D8" s="148">
        <f>D7/D6</f>
        <v>11.82211208</v>
      </c>
      <c r="E8" s="149" t="s">
        <v>187</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188</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189</v>
      </c>
      <c r="C11" s="144" t="s">
        <v>190</v>
      </c>
      <c r="D11" s="75">
        <f>'Balance Sheet 2022'!E30</f>
        <v>8501000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191</v>
      </c>
      <c r="D12" s="75">
        <f>'Expenses 2022'!C40</f>
        <v>24221912</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192</v>
      </c>
      <c r="D13" s="145">
        <f>D12/12</f>
        <v>2018492.667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188</v>
      </c>
      <c r="D14" s="148">
        <f>D11/D13</f>
        <v>4.211558526</v>
      </c>
      <c r="E14" s="149" t="s">
        <v>187</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193</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194</v>
      </c>
      <c r="C17" s="144" t="s">
        <v>195</v>
      </c>
      <c r="D17" s="75">
        <f>sum('Balance Sheet 2022'!E13:E15)</f>
        <v>50080724</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191</v>
      </c>
      <c r="D18" s="75">
        <f>'Expenses 2022'!C40</f>
        <v>24221912</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192</v>
      </c>
      <c r="D19" s="145">
        <f>D18/12</f>
        <v>2018492.667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196</v>
      </c>
      <c r="D20" s="148">
        <f>D17/D19</f>
        <v>24.81095167</v>
      </c>
      <c r="E20" s="149" t="s">
        <v>187</v>
      </c>
      <c r="F20" s="43"/>
      <c r="G20" s="43"/>
      <c r="H20" s="43"/>
      <c r="I20" s="43"/>
      <c r="J20" s="43"/>
      <c r="K20" s="43"/>
      <c r="L20" s="43"/>
      <c r="M20" s="43"/>
      <c r="N20" s="43"/>
      <c r="O20" s="43"/>
      <c r="P20" s="43"/>
      <c r="Q20" s="43"/>
      <c r="R20" s="43"/>
      <c r="S20" s="43"/>
      <c r="T20" s="43"/>
      <c r="U20" s="43"/>
      <c r="V20" s="43"/>
      <c r="W20" s="43"/>
      <c r="X20" s="43"/>
      <c r="Y20" s="43"/>
    </row>
    <row r="21">
      <c r="A21" s="138"/>
      <c r="B21" s="49"/>
      <c r="C21" s="153" t="s">
        <v>197</v>
      </c>
      <c r="D21" s="154">
        <f>D20+D8</f>
        <v>36.63306375</v>
      </c>
      <c r="E21" s="155" t="s">
        <v>187</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198</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199</v>
      </c>
      <c r="C24" s="159"/>
      <c r="D24" s="160">
        <f>max('Revenues 2022'!E2:E7,'Revenues 2022'!F10:F15)</f>
        <v>15282740</v>
      </c>
      <c r="E24" s="161" t="s">
        <v>200</v>
      </c>
      <c r="F24" s="43"/>
      <c r="G24" s="43"/>
      <c r="H24" s="43"/>
      <c r="I24" s="43"/>
      <c r="J24" s="43"/>
      <c r="K24" s="43"/>
      <c r="L24" s="43"/>
      <c r="M24" s="43"/>
      <c r="N24" s="43"/>
      <c r="O24" s="43"/>
      <c r="P24" s="43"/>
      <c r="Q24" s="43"/>
      <c r="R24" s="43"/>
      <c r="S24" s="43"/>
      <c r="T24" s="43"/>
      <c r="U24" s="43"/>
      <c r="V24" s="43"/>
      <c r="W24" s="43"/>
      <c r="X24" s="43"/>
      <c r="Y24" s="43"/>
    </row>
    <row r="25">
      <c r="A25" s="138"/>
      <c r="B25" s="49"/>
      <c r="C25" s="144" t="s">
        <v>201</v>
      </c>
      <c r="D25" s="145">
        <f>'Revenues 2022'!F44</f>
        <v>18395520</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198</v>
      </c>
      <c r="D26" s="162">
        <f>D24/D25</f>
        <v>0.830785974</v>
      </c>
      <c r="E26" s="149" t="s">
        <v>202</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203</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204</v>
      </c>
      <c r="C29" s="144" t="s">
        <v>205</v>
      </c>
      <c r="D29" s="75">
        <f>SUM('Expenses 2022'!C7:C9)</f>
        <v>10819351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206</v>
      </c>
      <c r="D30" s="75">
        <f>SUM('Expenses 2022'!C10:C12)</f>
        <v>1682649</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207</v>
      </c>
      <c r="D31" s="75">
        <f>sum(D29:D30)</f>
        <v>12502000</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182</v>
      </c>
      <c r="D32" s="75">
        <f>'Expenses 2022'!C40</f>
        <v>24221912</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208</v>
      </c>
      <c r="D33" s="162">
        <f>D31/D32</f>
        <v>0.5161442251</v>
      </c>
      <c r="E33" s="149" t="s">
        <v>209</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210</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211</v>
      </c>
      <c r="C36" s="144" t="s">
        <v>212</v>
      </c>
      <c r="D36" s="75">
        <f>SUM('Expenses 2022'!C10:C11)</f>
        <v>883519</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205</v>
      </c>
      <c r="D37" s="75">
        <f>SUM('Expenses 2022'!C7:C9)</f>
        <v>10819351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210</v>
      </c>
      <c r="D38" s="162">
        <f>D36/D37</f>
        <v>0.08166099797</v>
      </c>
      <c r="E38" s="149" t="s">
        <v>213</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214</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215</v>
      </c>
      <c r="C41" s="147" t="s">
        <v>216</v>
      </c>
      <c r="D41" s="75">
        <f>'Expenses 2022'!D40</f>
        <v>16785655</v>
      </c>
      <c r="E41" s="164">
        <f t="shared" ref="E41:E44" si="1">D41/$D$44</f>
        <v>0.6929946323</v>
      </c>
      <c r="F41" s="43"/>
      <c r="G41" s="43"/>
      <c r="H41" s="43"/>
      <c r="I41" s="43"/>
      <c r="J41" s="43"/>
      <c r="K41" s="43"/>
      <c r="L41" s="43"/>
      <c r="M41" s="43"/>
      <c r="N41" s="43"/>
      <c r="O41" s="43"/>
      <c r="P41" s="43"/>
      <c r="Q41" s="43"/>
      <c r="R41" s="43"/>
      <c r="S41" s="43"/>
      <c r="T41" s="43"/>
      <c r="U41" s="43"/>
      <c r="V41" s="43"/>
      <c r="W41" s="43"/>
      <c r="X41" s="43"/>
      <c r="Y41" s="43"/>
    </row>
    <row r="42">
      <c r="A42" s="138"/>
      <c r="B42" s="49"/>
      <c r="C42" s="147" t="s">
        <v>217</v>
      </c>
      <c r="D42" s="145">
        <f>'Expenses 2022'!E40</f>
        <v>2782870</v>
      </c>
      <c r="E42" s="164">
        <f t="shared" si="1"/>
        <v>0.1148905999</v>
      </c>
      <c r="F42" s="43"/>
      <c r="G42" s="43"/>
      <c r="H42" s="43"/>
      <c r="I42" s="43"/>
      <c r="J42" s="43"/>
      <c r="K42" s="43"/>
      <c r="L42" s="43"/>
      <c r="M42" s="43"/>
      <c r="N42" s="43"/>
      <c r="O42" s="43"/>
      <c r="P42" s="43"/>
      <c r="Q42" s="43"/>
      <c r="R42" s="43"/>
      <c r="S42" s="43"/>
      <c r="T42" s="43"/>
      <c r="U42" s="43"/>
      <c r="V42" s="43"/>
      <c r="W42" s="43"/>
      <c r="X42" s="43"/>
      <c r="Y42" s="43"/>
    </row>
    <row r="43">
      <c r="A43" s="138"/>
      <c r="B43" s="49"/>
      <c r="C43" s="147" t="s">
        <v>218</v>
      </c>
      <c r="D43" s="145">
        <f>'Expenses 2022'!F40</f>
        <v>4653387</v>
      </c>
      <c r="E43" s="164">
        <f t="shared" si="1"/>
        <v>0.1921147678</v>
      </c>
      <c r="F43" s="43"/>
      <c r="G43" s="43"/>
      <c r="H43" s="43"/>
      <c r="I43" s="43"/>
      <c r="J43" s="43"/>
      <c r="K43" s="43"/>
      <c r="L43" s="43"/>
      <c r="M43" s="43"/>
      <c r="N43" s="43"/>
      <c r="O43" s="43"/>
      <c r="P43" s="43"/>
      <c r="Q43" s="43"/>
      <c r="R43" s="43"/>
      <c r="S43" s="43"/>
      <c r="T43" s="43"/>
      <c r="U43" s="43"/>
      <c r="V43" s="43"/>
      <c r="W43" s="43"/>
      <c r="X43" s="43"/>
      <c r="Y43" s="43"/>
    </row>
    <row r="44">
      <c r="A44" s="138"/>
      <c r="B44" s="49"/>
      <c r="C44" s="144" t="s">
        <v>182</v>
      </c>
      <c r="D44" s="145">
        <f>sum(D41:D43)</f>
        <v>24221912</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219</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220</v>
      </c>
      <c r="C47" s="144" t="s">
        <v>221</v>
      </c>
      <c r="D47" s="145">
        <f>'Revenues 2022'!F9</f>
        <v>17090955</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222</v>
      </c>
      <c r="D48" s="145">
        <f>'Expenses 2022'!F40</f>
        <v>4653387</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223</v>
      </c>
      <c r="D49" s="165">
        <f>if(D48=0, "$0",D47/D48)</f>
        <v>3.672798974</v>
      </c>
      <c r="E49" s="149" t="s">
        <v>224</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225</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226</v>
      </c>
      <c r="C52" s="144" t="s">
        <v>227</v>
      </c>
      <c r="D52" s="145">
        <f>sum('Balance Sheet 2022'!E2:E10)</f>
        <v>27382764</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228</v>
      </c>
      <c r="D53" s="145">
        <f>sum('Balance Sheet 2022'!E19:E22)</f>
        <v>14775328</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229</v>
      </c>
      <c r="D54" s="167">
        <f>D52/D53</f>
        <v>1.853276218</v>
      </c>
      <c r="E54" s="149" t="s">
        <v>230</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231</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232</v>
      </c>
      <c r="C57" s="144" t="s">
        <v>233</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234</v>
      </c>
      <c r="D58" s="145">
        <f>'Balance Sheet 2022'!E18</f>
        <v>77608546</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235</v>
      </c>
      <c r="D59" s="168">
        <f>D57/D58</f>
        <v>0</v>
      </c>
      <c r="E59" s="149" t="s">
        <v>236</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XPRIZE FOUNDATION</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2.8438232E7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28438232</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2756411.0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237</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238</v>
      </c>
      <c r="D39" s="74"/>
      <c r="E39" s="48">
        <v>150000.0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96</v>
      </c>
      <c r="D42" s="74"/>
      <c r="E42" s="48">
        <v>56420.0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206420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31401063</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XPRIZE FOUNDATION</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3274691</v>
      </c>
      <c r="D7" s="99">
        <v>1799534.0</v>
      </c>
      <c r="E7" s="99">
        <v>655867.0</v>
      </c>
      <c r="F7" s="99">
        <v>819290.0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108</v>
      </c>
      <c r="C9" s="98">
        <f t="shared" si="1"/>
        <v>11248159</v>
      </c>
      <c r="D9" s="99">
        <v>6230510.0</v>
      </c>
      <c r="E9" s="99">
        <v>2202277.0</v>
      </c>
      <c r="F9" s="99">
        <v>2815372.0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164000</v>
      </c>
      <c r="D10" s="99">
        <v>77444.0</v>
      </c>
      <c r="E10" s="99">
        <v>45836.0</v>
      </c>
      <c r="F10" s="99">
        <v>40720.0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1008212</v>
      </c>
      <c r="D11" s="99">
        <v>476099.0</v>
      </c>
      <c r="E11" s="99">
        <v>281783.0</v>
      </c>
      <c r="F11" s="99">
        <v>250330.0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991745</v>
      </c>
      <c r="D12" s="99">
        <v>468324.0</v>
      </c>
      <c r="E12" s="99">
        <v>277180.0</v>
      </c>
      <c r="F12" s="99">
        <v>246241.0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2109</v>
      </c>
      <c r="D14" s="99">
        <v>1169.0</v>
      </c>
      <c r="E14" s="99">
        <v>532.0</v>
      </c>
      <c r="F14" s="99">
        <v>408.0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174907</v>
      </c>
      <c r="D15" s="99">
        <v>96959.0</v>
      </c>
      <c r="E15" s="99">
        <v>44107.0</v>
      </c>
      <c r="F15" s="99">
        <v>33841.0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283151</v>
      </c>
      <c r="D16" s="99">
        <v>156964.0</v>
      </c>
      <c r="E16" s="99">
        <v>71403.0</v>
      </c>
      <c r="F16" s="99">
        <v>54784.0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1685272</v>
      </c>
      <c r="D20" s="99">
        <v>1100178.0</v>
      </c>
      <c r="E20" s="99">
        <v>373060.0</v>
      </c>
      <c r="F20" s="99">
        <v>212034.0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327572</v>
      </c>
      <c r="D22" s="99">
        <v>185819.0</v>
      </c>
      <c r="E22" s="99">
        <v>46189.0</v>
      </c>
      <c r="F22" s="99">
        <v>95564.0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777486</v>
      </c>
      <c r="D23" s="99">
        <v>431301.0</v>
      </c>
      <c r="E23" s="99">
        <v>132011.0</v>
      </c>
      <c r="F23" s="99">
        <v>214174.0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257732</v>
      </c>
      <c r="D25" s="99">
        <v>149844.0</v>
      </c>
      <c r="E25" s="99">
        <v>47950.0</v>
      </c>
      <c r="F25" s="99">
        <v>59938.0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1905433</v>
      </c>
      <c r="D26" s="99">
        <v>1107252.0</v>
      </c>
      <c r="E26" s="99">
        <v>352080.0</v>
      </c>
      <c r="F26" s="99">
        <v>446101.0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66368</v>
      </c>
      <c r="D31" s="99">
        <v>38212.0</v>
      </c>
      <c r="E31" s="99">
        <v>12067.0</v>
      </c>
      <c r="F31" s="99">
        <v>16089.0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46" t="s">
        <v>239</v>
      </c>
      <c r="C34" s="98">
        <f t="shared" si="1"/>
        <v>1468427</v>
      </c>
      <c r="D34" s="99">
        <v>1255365.0</v>
      </c>
      <c r="E34" s="99">
        <v>141041.0</v>
      </c>
      <c r="F34" s="99">
        <v>72021.0</v>
      </c>
      <c r="G34" s="43"/>
      <c r="H34" s="43"/>
      <c r="I34" s="43"/>
      <c r="J34" s="43"/>
      <c r="K34" s="43"/>
      <c r="L34" s="43"/>
      <c r="M34" s="43"/>
      <c r="N34" s="43"/>
      <c r="O34" s="43"/>
      <c r="P34" s="43"/>
      <c r="Q34" s="43"/>
      <c r="R34" s="43"/>
      <c r="S34" s="43"/>
      <c r="T34" s="43"/>
      <c r="U34" s="43"/>
      <c r="V34" s="43"/>
      <c r="W34" s="43"/>
      <c r="X34" s="43"/>
      <c r="Y34" s="43"/>
      <c r="Z34" s="43"/>
    </row>
    <row r="35">
      <c r="A35" s="45" t="s">
        <v>48</v>
      </c>
      <c r="B35" s="102" t="s">
        <v>134</v>
      </c>
      <c r="C35" s="98">
        <f t="shared" si="1"/>
        <v>1358481</v>
      </c>
      <c r="D35" s="99">
        <v>429152.0</v>
      </c>
      <c r="E35" s="99">
        <v>91032.0</v>
      </c>
      <c r="F35" s="99">
        <v>838297.0</v>
      </c>
      <c r="G35" s="43"/>
      <c r="H35" s="43"/>
      <c r="I35" s="43"/>
      <c r="J35" s="43"/>
      <c r="K35" s="43"/>
      <c r="L35" s="43"/>
      <c r="M35" s="43"/>
      <c r="N35" s="43"/>
      <c r="O35" s="43"/>
      <c r="P35" s="43"/>
      <c r="Q35" s="43"/>
      <c r="R35" s="43"/>
      <c r="S35" s="43"/>
      <c r="T35" s="43"/>
      <c r="U35" s="43"/>
      <c r="V35" s="43"/>
      <c r="W35" s="43"/>
      <c r="X35" s="43"/>
      <c r="Y35" s="43"/>
      <c r="Z35" s="43"/>
    </row>
    <row r="36">
      <c r="A36" s="45" t="s">
        <v>50</v>
      </c>
      <c r="B36" s="102" t="s">
        <v>240</v>
      </c>
      <c r="C36" s="98">
        <f t="shared" si="1"/>
        <v>1180059</v>
      </c>
      <c r="D36" s="99">
        <v>1180059.0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290334</v>
      </c>
      <c r="D38" s="99">
        <v>164695.0</v>
      </c>
      <c r="E38" s="99">
        <v>40939.0</v>
      </c>
      <c r="F38" s="99">
        <v>84700.0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3">
        <f t="shared" ref="C40:F40" si="2">sum(C3:C39)</f>
        <v>26464138</v>
      </c>
      <c r="D40" s="103">
        <f t="shared" si="2"/>
        <v>15348880</v>
      </c>
      <c r="E40" s="103">
        <f t="shared" si="2"/>
        <v>4815354</v>
      </c>
      <c r="F40" s="103">
        <f t="shared" si="2"/>
        <v>6299904</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XPRIZE FOUNDATION</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139</v>
      </c>
      <c r="B2" s="45">
        <v>1.0</v>
      </c>
      <c r="C2" s="46" t="s">
        <v>140</v>
      </c>
      <c r="D2" s="110"/>
      <c r="E2" s="111">
        <v>3.7911303E7</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2"/>
      <c r="E3" s="111">
        <v>3658819.0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0"/>
      <c r="E4" s="111">
        <v>301979.0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2"/>
      <c r="E5" s="111">
        <v>626233.0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0"/>
      <c r="E10" s="111">
        <v>96774.0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1">
        <v>469630.0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1">
        <v>353699.0</v>
      </c>
      <c r="E12" s="108">
        <f>D11-D12</f>
        <v>115931</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2"/>
      <c r="E14" s="111">
        <v>1.08912629E8</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2"/>
      <c r="E16" s="111">
        <v>8389.0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2"/>
      <c r="E17" s="111">
        <v>9540.0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3"/>
      <c r="E18" s="114">
        <f>sum(E2:E17)</f>
        <v>151641597</v>
      </c>
      <c r="F18" s="43"/>
      <c r="G18" s="43"/>
      <c r="H18" s="43"/>
      <c r="I18" s="43"/>
      <c r="J18" s="43"/>
      <c r="K18" s="43"/>
      <c r="L18" s="43"/>
      <c r="M18" s="43"/>
      <c r="N18" s="43"/>
      <c r="O18" s="43"/>
      <c r="P18" s="43"/>
      <c r="Q18" s="43"/>
      <c r="R18" s="43"/>
      <c r="S18" s="43"/>
      <c r="T18" s="43"/>
      <c r="U18" s="43"/>
      <c r="V18" s="43"/>
      <c r="W18" s="43"/>
      <c r="X18" s="43"/>
      <c r="Y18" s="43"/>
      <c r="Z18" s="43"/>
    </row>
    <row r="19">
      <c r="A19" s="44" t="s">
        <v>159</v>
      </c>
      <c r="B19" s="115">
        <v>17.0</v>
      </c>
      <c r="C19" s="116" t="s">
        <v>160</v>
      </c>
      <c r="D19" s="117"/>
      <c r="E19" s="111">
        <v>2096167.0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161</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162</v>
      </c>
      <c r="D21" s="117"/>
      <c r="E21" s="111">
        <v>2.5542301E7</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163</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164</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165</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166</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167</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168</v>
      </c>
      <c r="D27" s="117"/>
      <c r="E27" s="118">
        <v>9.2995228E7</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169</v>
      </c>
      <c r="D28" s="125"/>
      <c r="E28" s="126">
        <f>sum(E19:E27)</f>
        <v>120633696</v>
      </c>
      <c r="F28" s="43"/>
      <c r="G28" s="43"/>
      <c r="H28" s="43"/>
      <c r="I28" s="43"/>
      <c r="J28" s="43"/>
      <c r="K28" s="43"/>
      <c r="L28" s="43"/>
      <c r="M28" s="43"/>
      <c r="N28" s="43"/>
      <c r="O28" s="43"/>
      <c r="P28" s="43"/>
      <c r="Q28" s="43"/>
      <c r="R28" s="43"/>
      <c r="S28" s="43"/>
      <c r="T28" s="43"/>
      <c r="U28" s="43"/>
      <c r="V28" s="43"/>
      <c r="W28" s="43"/>
      <c r="X28" s="43"/>
      <c r="Y28" s="43"/>
      <c r="Z28" s="43"/>
    </row>
    <row r="29">
      <c r="A29" s="65" t="s">
        <v>170</v>
      </c>
      <c r="B29" s="127"/>
      <c r="C29" s="128" t="s">
        <v>171</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172</v>
      </c>
      <c r="D30" s="117"/>
      <c r="E30" s="111">
        <v>1.6249E7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173</v>
      </c>
      <c r="D31" s="117"/>
      <c r="E31" s="111">
        <v>1.4758901E7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174</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175</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176</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177</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178</v>
      </c>
      <c r="D36" s="131"/>
      <c r="E36" s="126">
        <f>sum(E30:E35)</f>
        <v>31007901</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179</v>
      </c>
      <c r="D37" s="135"/>
      <c r="E37" s="136">
        <f>E36+E28</f>
        <v>151641597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