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<sst xmlns="http://schemas.openxmlformats.org/spreadsheetml/2006/main" count="865" uniqueCount="253">
  <si>
    <t>CANCER LIFELINE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</si>
  <si>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</si>
  <si>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</si>
  <si>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</si>
  <si>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</si>
  <si>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</si>
  <si>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</si>
  <si>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</si>
  <si>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</si>
  <si>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</si>
  <si>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</si>
  <si>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</si>
  <si>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</si>
  <si>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</si>
  <si>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</si>
  <si>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</si>
  <si>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</si>
  <si>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</si>
  <si>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</si>
  <si>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</si>
  <si>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</si>
  <si>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</si>
  <si>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</si>
  <si>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</si>
  <si>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</si>
  <si>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</si>
  <si>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</si>
  <si>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</si>
  <si>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</si>
  <si>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</si>
  <si>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</si>
  <si>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</si>
  <si>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</si>
  <si>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</si>
  <si>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</si>
  <si>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</si>
  <si>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</si>
  <si>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</si>
  <si>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</si>
  <si>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</si>
  <si>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</si>
  <si>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</si>
  <si>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</si>
  <si>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</si>
  <si>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</si>
  <si>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</si>
  <si>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</si>
  <si>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</si>
  <si>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</si>
  <si>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</si>
  <si>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</si>
  <si>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</si>
  <si>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</si>
  <si>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</si>
  <si>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</si>
  <si>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</si>
  <si>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</si>
  <si>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</si>
  <si>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</si>
  <si>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</si>
  <si>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</si>
  <si>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</si>
  <si>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</si>
  <si>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</si>
  <si>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Hospital Contracts</t>
  </si>
  <si>
    <t>Consulting</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</si>
  <si>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</si>
  <si>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</si>
  <si>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</si>
  <si>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</si>
  <si>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</si>
  <si>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</si>
  <si>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</si>
  <si>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</si>
  <si>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</si>
  <si>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</si>
  <si>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</si>
  <si>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</si>
  <si>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</si>
  <si>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</si>
  <si>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</si>
  <si>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</si>
  <si>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</si>
  <si>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</si>
  <si>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</si>
  <si>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</si>
  <si>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</si>
  <si>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</si>
  <si>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</si>
  <si>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</si>
  <si>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</si>
  <si>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</si>
  <si>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</si>
  <si>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</si>
  <si>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</si>
  <si>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</si>
  <si>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</si>
  <si>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</si>
  <si>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</si>
  <si>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</si>
  <si>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</si>
  <si>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</si>
  <si>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</si>
  <si>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</si>
  <si>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</si>
  <si>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</si>
  <si>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</si>
  <si>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</si>
  <si>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</si>
  <si>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</si>
  <si>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</si>
  <si>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</si>
  <si>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</si>
  <si>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</si>
  <si>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</si>
  <si>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</si>
  <si>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</si>
  <si>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</si>
  <si>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</si>
  <si>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</si>
  <si>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</si>
  <si>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</si>
  <si>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</si>
  <si>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</si>
  <si>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</si>
  <si>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</si>
  <si>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</si>
  <si>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</si>
  <si>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</si>
  <si>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</si>
  <si>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</si>
  <si>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</si>
  <si>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</si>
  <si>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</si>
  <si>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</si>
  <si>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Class Instructors</t>
  </si>
  <si>
    <t>Membership Dues, Meetin</t>
  </si>
  <si>
    <t>Miscellaneous</t>
  </si>
  <si>
    <t>Bank and credit card fe</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</si>
  <si>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</si>
  <si>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</si>
  <si>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</si>
  <si>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</si>
  <si>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</si>
  <si>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</si>
  <si>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</si>
  <si>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</si>
  <si>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</si>
  <si>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</si>
  <si>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</si>
  <si>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</si>
  <si>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</si>
  <si>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</si>
  <si>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</si>
  <si>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</si>
  <si>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</si>
  <si>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</si>
  <si>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</si>
  <si>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</si>
  <si>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</si>
  <si>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</si>
  <si>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</si>
  <si>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</si>
  <si>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</si>
  <si>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</si>
  <si>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</si>
  <si>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</si>
  <si>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</si>
  <si>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</si>
  <si>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</si>
  <si>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</si>
  <si>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</si>
  <si>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</si>
  <si>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</si>
  <si>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</si>
  <si>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</si>
  <si>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</si>
  <si>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</si>
  <si>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</si>
  <si>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</si>
  <si>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</si>
  <si>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</si>
  <si>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</si>
  <si>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</si>
  <si>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</si>
  <si>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</si>
  <si>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</si>
  <si>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</si>
  <si>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</si>
  <si>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</si>
  <si>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</si>
  <si>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</si>
  <si>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</si>
  <si>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</si>
  <si>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</si>
  <si>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</si>
  <si>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</si>
  <si>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</si>
  <si>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</si>
  <si>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</si>
  <si>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</si>
  <si>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</si>
  <si>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</si>
  <si>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</si>
  <si>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</si>
  <si>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</si>
  <si>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</si>
  <si>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</si>
  <si>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</si>
  <si>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</si>
  <si>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</si>
  <si>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</si>
  <si>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</si>
  <si>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</si>
  <si>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</si>
  <si>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</si>
  <si>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</si>
  <si>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</si>
  <si>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</si>
  <si>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</si>
  <si>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</si>
  <si>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</si>
  <si>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</si>
  <si>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</si>
  <si>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</si>
  <si>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</si>
  <si>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</si>
  <si>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</si>
  <si>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</si>
  <si>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</si>
  <si>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</si>
  <si>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</si>
  <si>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</si>
  <si>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</si>
  <si>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</si>
  <si>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</si>
  <si>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</si>
  <si>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</si>
  <si>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</si>
  <si>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</si>
  <si>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MEMBERSHIP DUES, MEETIN</t>
  </si>
  <si>
    <t>MISCELLANEOUS</t>
  </si>
  <si>
    <r>
      <rPr>
        <rFont val="Roboto"/>
        <b/>
        <color rgb="FF000000"/>
        <sz val="10.0"/>
      </rPr>
      <t xml:space="preserve">Program Expenses </t>
    </r>
    <r>
      <rPr>
        <rFont val="Roboto"/>
        <b/>
        <i/>
        <color rgb="FF000000"/>
        <sz val="10.0"/>
      </rPr>
      <t xml:space="preserve">(Program Efficiency Ratio) </t>
    </r>
  </si>
  <si>
    <t>HOSPITAL CONTRACTS</t>
  </si>
  <si>
    <t>CONSULTING</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</si>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</sst>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CANCER LIFELINE</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2023'!C40</f>
        <v>1682102</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2023'!C31</f>
        <v>36615</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1645487</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137123.9167</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2023'!E2+'Balance Sheet 2023'!E3</f>
        <v>1127677</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8.223780559</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2023'!E30</f>
        <v>1918419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2023'!C40</f>
        <v>1682102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140175.1667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13.68586923</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2023'!E13:E15)</f>
        <v>718615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2023'!C40</f>
        <v>1682102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140175.1667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5.126549995</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13.35033055</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2023'!E2:E7,'Revenues 2023'!F10:F15)</f>
        <v>849024</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2023'!F44</f>
        <v>1736838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0.4888331554</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2023'!C7:C9)</f>
        <v>626311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2023'!C10:C12)</f>
        <v>109611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735922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2023'!C40</f>
        <v>1682102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0.4375014119</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2023'!C10:C11)</f>
        <v>57118</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2023'!C7:C9)</f>
        <v>626311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0.09119750412</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242</v>
      </c>
      <c r="D41" s="75">
        <f>'Expenses 2023'!D40</f>
        <v>1240786</v>
      </c>
      <c r="E41" s="164">
        <f t="shared" ref="E41:E44" si="1">D41/$D$44</f>
        <v>0.7376401669</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2023'!E40</f>
        <v>154505</v>
      </c>
      <c r="E42" s="164">
        <f t="shared" si="1"/>
        <v>0.09185233714</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2023'!F40</f>
        <v>286811</v>
      </c>
      <c r="E43" s="164">
        <f t="shared" si="1"/>
        <v>0.170507496</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1682102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2023'!F9</f>
        <v>1349413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2023'!F40</f>
        <v>286811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4.704885796</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2023'!E2:E10)</f>
        <v>1161304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2023'!E19:E22)</f>
        <v>73350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15.83236537</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2023'!E18</f>
        <v>2499914</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CANCER LIFELINE</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776037.0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366792.0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9960.0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1142829</v>
      </c>
      <c r="G9" s="58"/>
      <c r="H9" s="58"/>
      <c r="I9" s="58"/>
      <c r="J9" s="58"/>
      <c r="K9" s="58"/>
      <c r="L9" s="58"/>
      <c r="M9" s="58"/>
      <c r="N9" s="58"/>
      <c r="O9" s="58"/>
      <c r="P9" s="58"/>
      <c r="Q9" s="58"/>
      <c r="R9" s="58"/>
      <c r="S9" s="58"/>
      <c r="T9" s="58"/>
      <c r="U9" s="58"/>
      <c r="V9" s="58"/>
      <c r="W9" s="58"/>
      <c r="X9" s="58"/>
      <c r="Y9" s="58"/>
      <c r="Z9" s="58"/>
    </row>
    <row r="10">
      <c r="A10" s="44" t="s">
        <v>62</v>
      </c>
      <c r="B10" s="59" t="s">
        <v>63</v>
      </c>
      <c r="C10" s="60" t="s">
        <v>243</v>
      </c>
      <c r="D10" s="15"/>
      <c r="E10" s="15"/>
      <c r="F10" s="48">
        <v>301186.0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244</v>
      </c>
      <c r="D11" s="61"/>
      <c r="E11" s="61"/>
      <c r="F11" s="62">
        <v>2900.0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304086</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56535.0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30600.0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30600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30600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28136.0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28136.0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1534050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CANCER LIFELINE</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472950</v>
      </c>
      <c r="D4" s="99">
        <v>472950.0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172394</v>
      </c>
      <c r="D7" s="99">
        <v>103436.0</v>
      </c>
      <c r="E7" s="99">
        <v>43099.0</v>
      </c>
      <c r="F7" s="99">
        <v>25859.0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485056</v>
      </c>
      <c r="D9" s="99">
        <v>278173.0</v>
      </c>
      <c r="E9" s="99">
        <v>74443.0</v>
      </c>
      <c r="F9" s="99">
        <v>132440.0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6823</v>
      </c>
      <c r="D10" s="99">
        <v>3894.0</v>
      </c>
      <c r="E10" s="99">
        <v>978.0</v>
      </c>
      <c r="F10" s="99">
        <v>1951.0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58219</v>
      </c>
      <c r="D11" s="99">
        <v>33573.0</v>
      </c>
      <c r="E11" s="99">
        <v>9609.0</v>
      </c>
      <c r="F11" s="99">
        <v>15037.0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55121</v>
      </c>
      <c r="D12" s="99">
        <v>31973.0</v>
      </c>
      <c r="E12" s="99">
        <v>9775.0</v>
      </c>
      <c r="F12" s="99">
        <v>13373.0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56684</v>
      </c>
      <c r="D16" s="99">
        <v>39679.0</v>
      </c>
      <c r="E16" s="99">
        <v>8503.0</v>
      </c>
      <c r="F16" s="99">
        <v>8502.0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30803</v>
      </c>
      <c r="D18" s="99">
        <v>0.0</v>
      </c>
      <c r="E18" s="99">
        <v>0.0</v>
      </c>
      <c r="F18" s="99">
        <v>30803.0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6728</v>
      </c>
      <c r="D19" s="99">
        <v>0.0</v>
      </c>
      <c r="E19" s="99">
        <v>6728.0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167087</v>
      </c>
      <c r="D20" s="99">
        <v>166239.0</v>
      </c>
      <c r="E20" s="99">
        <v>424.0</v>
      </c>
      <c r="F20" s="99">
        <v>424.0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3870</v>
      </c>
      <c r="D21" s="99">
        <v>0.0</v>
      </c>
      <c r="E21" s="99">
        <v>0.0</v>
      </c>
      <c r="F21" s="99">
        <v>3870.0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27525</v>
      </c>
      <c r="D22" s="99">
        <v>13390.0</v>
      </c>
      <c r="E22" s="99">
        <v>2687.0</v>
      </c>
      <c r="F22" s="99">
        <v>11448.0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63072</v>
      </c>
      <c r="D23" s="99">
        <v>36942.0</v>
      </c>
      <c r="E23" s="99">
        <v>5048.0</v>
      </c>
      <c r="F23" s="99">
        <v>21082.0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35058</v>
      </c>
      <c r="D25" s="99">
        <v>24540.0</v>
      </c>
      <c r="E25" s="99">
        <v>5259.0</v>
      </c>
      <c r="F25" s="99">
        <v>5259.0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4906</v>
      </c>
      <c r="D28" s="99">
        <v>2613.0</v>
      </c>
      <c r="E28" s="99">
        <v>538.0</v>
      </c>
      <c r="F28" s="99">
        <v>1755.0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36346</v>
      </c>
      <c r="D31" s="99">
        <v>25442.0</v>
      </c>
      <c r="E31" s="99">
        <v>5452.0</v>
      </c>
      <c r="F31" s="99">
        <v>5452.0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6895</v>
      </c>
      <c r="D32" s="99">
        <v>4827.0</v>
      </c>
      <c r="E32" s="99">
        <v>1034.0</v>
      </c>
      <c r="F32" s="99">
        <v>1034.0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241</v>
      </c>
      <c r="C34" s="98">
        <f t="shared" si="1"/>
        <v>19970</v>
      </c>
      <c r="D34" s="99">
        <v>9070.0</v>
      </c>
      <c r="E34" s="99">
        <v>293.0</v>
      </c>
      <c r="F34" s="99">
        <v>10607.0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1709507</v>
      </c>
      <c r="D40" s="103">
        <f t="shared" si="2"/>
        <v>1246741</v>
      </c>
      <c r="E40" s="103">
        <f t="shared" si="2"/>
        <v>173870</v>
      </c>
      <c r="F40" s="103">
        <f t="shared" si="2"/>
        <v>288896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CANCER LIFELINE</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180888.0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783848.0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6314.0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27826.0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1349379.0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765730.0</v>
      </c>
      <c r="E12" s="108">
        <f>D11-D12</f>
        <v>583649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808630.0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2391155</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69683.0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19471.0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89154</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1911251.0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390750.0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2302001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2391155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CANCER LIFELINE</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2024'!C40</f>
        <v>1709507</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2024'!C31</f>
        <v>36346</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1673161</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139430.0833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2024'!E2+'Balance Sheet 2024'!E3</f>
        <v>964736</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6.919138087</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2024'!E30</f>
        <v>1911251</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2024'!C40</f>
        <v>1709507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142458.9167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13.41615565</v>
      </c>
      <c r="E14" s="149" t="s">
        <v>189</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2024'!E13:E15)</f>
        <v>808630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2024'!C40</f>
        <v>1709507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142458.9167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5.676232972</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12.59537106</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2024'!E2:E7,'Revenues 2024'!F10:F15)</f>
        <v>776037</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2024'!F44</f>
        <v>1534050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0.5058746455</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2024'!C7:C9)</f>
        <v>657450</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2024'!C10:C12)</f>
        <v>120163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777613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2024'!C40</f>
        <v>1709507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0.4548755869</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2024'!C10:C11)</f>
        <v>65042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2024'!C7:C9)</f>
        <v>657450</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0.09893071716</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246</v>
      </c>
      <c r="D41" s="75">
        <f>'Expenses 2024'!D40</f>
        <v>1246741</v>
      </c>
      <c r="E41" s="164">
        <f t="shared" ref="E41:E44" si="1">D41/$D$44</f>
        <v>0.7292985639</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2024'!E40</f>
        <v>173870</v>
      </c>
      <c r="E42" s="164">
        <f t="shared" si="1"/>
        <v>0.1017076853</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2024'!F40</f>
        <v>288896</v>
      </c>
      <c r="E43" s="164">
        <f t="shared" si="1"/>
        <v>0.1689937508</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1709507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2024'!F9</f>
        <v>1142829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2024'!F40</f>
        <v>288896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3.955849164</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2024'!E2:E10)</f>
        <v>998876</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2024'!E19:E22)</f>
        <v>89154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11.20393925</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2024'!E18</f>
        <v>2391155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CANCER LIFELINE</v>
      </c>
      <c r="B1" s="2" t="s">
        <v>247</v>
      </c>
      <c r="C1" s="138"/>
      <c r="D1" s="138"/>
      <c r="E1" s="138"/>
      <c r="F1" s="139"/>
      <c r="G1" s="139"/>
      <c r="H1" s="139"/>
      <c r="I1" s="43"/>
      <c r="J1" s="43"/>
      <c r="K1" s="43"/>
      <c r="L1" s="43"/>
      <c r="M1" s="43"/>
      <c r="N1" s="43"/>
      <c r="O1" s="43"/>
      <c r="P1" s="43"/>
      <c r="Q1" s="43"/>
      <c r="R1" s="43"/>
      <c r="S1" s="43"/>
      <c r="T1" s="43"/>
      <c r="U1" s="43"/>
      <c r="V1" s="43"/>
      <c r="W1" s="43"/>
      <c r="X1" s="43"/>
      <c r="Y1" s="43"/>
    </row>
    <row r="2">
      <c r="A2" s="140" t="s">
        <v>182</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183</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8"/>
      <c r="B5" s="49"/>
      <c r="C5" s="147" t="s">
        <v>182</v>
      </c>
      <c r="D5" s="176">
        <f>'Ratios 2022'!D8</f>
        <v>4.583131075</v>
      </c>
      <c r="E5" s="176">
        <f>'Ratios 2023'!D8</f>
        <v>8.223780559</v>
      </c>
      <c r="F5" s="176">
        <f>'Ratios 2024'!D8</f>
        <v>6.919138087</v>
      </c>
      <c r="G5" s="176">
        <f>average(D5:F5)</f>
        <v>6.575349907</v>
      </c>
      <c r="H5" s="149" t="s">
        <v>189</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190</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191</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8"/>
      <c r="B10" s="49"/>
      <c r="C10" s="147" t="s">
        <v>190</v>
      </c>
      <c r="D10" s="148">
        <f>'Ratios 2022'!D14</f>
        <v>13.13506134</v>
      </c>
      <c r="E10" s="148">
        <f>'Ratios 2023'!D14</f>
        <v>13.68586923</v>
      </c>
      <c r="F10" s="148">
        <f>'Ratios 2024'!D14</f>
        <v>13.41615565</v>
      </c>
      <c r="G10" s="176">
        <f>average(D10:F10)</f>
        <v>13.41236207</v>
      </c>
      <c r="H10" s="149" t="s">
        <v>189</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195</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196</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8"/>
      <c r="B15" s="49"/>
      <c r="C15" s="147" t="s">
        <v>198</v>
      </c>
      <c r="D15" s="179">
        <f>'Ratios 2022'!D20</f>
        <v>7.802511012</v>
      </c>
      <c r="E15" s="179">
        <f>'Ratios 2023'!D20</f>
        <v>5.126549995</v>
      </c>
      <c r="F15" s="179">
        <f>'Ratios 2024'!D20</f>
        <v>5.676232972</v>
      </c>
      <c r="G15" s="176">
        <f>average(D15:F15)</f>
        <v>6.20176466</v>
      </c>
      <c r="H15" s="149" t="s">
        <v>189</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200</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201</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8"/>
      <c r="B20" s="49"/>
      <c r="C20" s="147" t="s">
        <v>200</v>
      </c>
      <c r="D20" s="162">
        <f>'Ratios 2022'!D26</f>
        <v>0.4775498772</v>
      </c>
      <c r="E20" s="162">
        <f>'Ratios 2023'!D26</f>
        <v>0.4888331554</v>
      </c>
      <c r="F20" s="162">
        <f>'Ratios 2024'!D26</f>
        <v>0.5058746455</v>
      </c>
      <c r="G20" s="180">
        <f>average(D20:F20)</f>
        <v>0.4907525594</v>
      </c>
      <c r="H20" s="149" t="s">
        <v>204</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205</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206</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8"/>
      <c r="B25" s="49"/>
      <c r="C25" s="147" t="s">
        <v>210</v>
      </c>
      <c r="D25" s="162">
        <f>'Ratios 2022'!D33</f>
        <v>0.4219844501</v>
      </c>
      <c r="E25" s="162">
        <f>'Ratios 2023'!D33</f>
        <v>0.4375014119</v>
      </c>
      <c r="F25" s="162">
        <f>'Ratios 2024'!D33</f>
        <v>0.4548755869</v>
      </c>
      <c r="G25" s="180">
        <f>average(D25:F25)</f>
        <v>0.438120483</v>
      </c>
      <c r="H25" s="149" t="s">
        <v>211</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212</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213</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8"/>
      <c r="B30" s="49"/>
      <c r="C30" s="147" t="s">
        <v>212</v>
      </c>
      <c r="D30" s="162">
        <f>'Ratios 2022'!D38</f>
        <v>0.089421484</v>
      </c>
      <c r="E30" s="162">
        <f>'Ratios 2023'!D38</f>
        <v>0.09119750412</v>
      </c>
      <c r="F30" s="162">
        <f>'Ratios 2024'!D38</f>
        <v>0.09893071716</v>
      </c>
      <c r="G30" s="180">
        <f>average(D30:F30)</f>
        <v>0.09318323509</v>
      </c>
      <c r="H30" s="149" t="s">
        <v>215</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216</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217</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8"/>
      <c r="B35" s="49"/>
      <c r="C35" s="147" t="s">
        <v>252</v>
      </c>
      <c r="D35" s="162">
        <f>'Ratios 2022'!E41</f>
        <v>0.728501227</v>
      </c>
      <c r="E35" s="162">
        <f>'Ratios 2023'!E41</f>
        <v>0.7376401669</v>
      </c>
      <c r="F35" s="162">
        <f>'Ratios 2024'!E41</f>
        <v>0.7292985639</v>
      </c>
      <c r="G35" s="180">
        <f t="shared" ref="G35:G37" si="1">average(D35:F35)</f>
        <v>0.7318133193</v>
      </c>
      <c r="H35" s="180"/>
      <c r="I35" s="43"/>
      <c r="J35" s="43"/>
      <c r="K35" s="43"/>
      <c r="L35" s="43"/>
      <c r="M35" s="43"/>
      <c r="N35" s="43"/>
      <c r="O35" s="43"/>
      <c r="P35" s="43"/>
      <c r="Q35" s="43"/>
      <c r="R35" s="43"/>
      <c r="S35" s="43"/>
      <c r="T35" s="43"/>
      <c r="U35" s="43"/>
      <c r="V35" s="43"/>
      <c r="W35" s="43"/>
      <c r="X35" s="43"/>
      <c r="Y35" s="43"/>
    </row>
    <row r="36">
      <c r="A36" s="138"/>
      <c r="B36" s="52"/>
      <c r="C36" s="147" t="s">
        <v>219</v>
      </c>
      <c r="D36" s="162">
        <f>'Ratios 2022'!E42</f>
        <v>0.1056943789</v>
      </c>
      <c r="E36" s="162">
        <f>'Ratios 2023'!E42</f>
        <v>0.09185233714</v>
      </c>
      <c r="F36" s="162">
        <f>'Ratios 2024'!E42</f>
        <v>0.1017076853</v>
      </c>
      <c r="G36" s="180">
        <f t="shared" si="1"/>
        <v>0.09975146711</v>
      </c>
      <c r="H36" s="180"/>
      <c r="I36" s="43"/>
      <c r="J36" s="43"/>
      <c r="K36" s="43"/>
      <c r="L36" s="43"/>
      <c r="M36" s="43"/>
      <c r="N36" s="43"/>
      <c r="O36" s="43"/>
      <c r="P36" s="43"/>
      <c r="Q36" s="43"/>
      <c r="R36" s="43"/>
      <c r="S36" s="43"/>
      <c r="T36" s="43"/>
      <c r="U36" s="43"/>
      <c r="V36" s="43"/>
      <c r="W36" s="43"/>
      <c r="X36" s="43"/>
      <c r="Y36" s="43"/>
    </row>
    <row r="37">
      <c r="A37" s="138"/>
      <c r="B37" s="181"/>
      <c r="C37" s="147" t="s">
        <v>220</v>
      </c>
      <c r="D37" s="162">
        <f>'Ratios 2022'!E43</f>
        <v>0.1658043941</v>
      </c>
      <c r="E37" s="162">
        <f>'Ratios 2023'!E43</f>
        <v>0.170507496</v>
      </c>
      <c r="F37" s="162">
        <f>'Ratios 2024'!E43</f>
        <v>0.1689937508</v>
      </c>
      <c r="G37" s="180">
        <f t="shared" si="1"/>
        <v>0.1684352136</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221</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222</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8"/>
      <c r="B42" s="49"/>
      <c r="C42" s="147" t="s">
        <v>225</v>
      </c>
      <c r="D42" s="165">
        <f>'Ratios 2022'!D49</f>
        <v>4.197779517</v>
      </c>
      <c r="E42" s="165">
        <f>'Ratios 2023'!D49</f>
        <v>4.704885796</v>
      </c>
      <c r="F42" s="165">
        <f>'Ratios 2024'!D49</f>
        <v>3.955849164</v>
      </c>
      <c r="G42" s="182">
        <f>average(D42:F42)</f>
        <v>4.286171492</v>
      </c>
      <c r="H42" s="149" t="s">
        <v>226</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227</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228</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8"/>
      <c r="B47" s="49"/>
      <c r="C47" s="147" t="s">
        <v>231</v>
      </c>
      <c r="D47" s="148">
        <f>'Ratios 2022'!D54</f>
        <v>5.652449956</v>
      </c>
      <c r="E47" s="148">
        <f>'Ratios 2023'!D54</f>
        <v>15.83236537</v>
      </c>
      <c r="F47" s="148">
        <f>'Ratios 2024'!D54</f>
        <v>11.20393925</v>
      </c>
      <c r="G47" s="176">
        <f>average(D47:F47)</f>
        <v>10.89625153</v>
      </c>
      <c r="H47" s="149" t="s">
        <v>232</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233</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234</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8"/>
      <c r="B52" s="49"/>
      <c r="C52" s="147" t="s">
        <v>237</v>
      </c>
      <c r="D52" s="183">
        <f>'Ratios 2022'!D59</f>
        <v>0</v>
      </c>
      <c r="E52" s="183">
        <f>'Ratios 2023'!D59</f>
        <v>0</v>
      </c>
      <c r="F52" s="183">
        <f>'Ratios 2024'!D59</f>
        <v>0</v>
      </c>
      <c r="G52" s="184">
        <f>average(D52:F52)</f>
        <v>0</v>
      </c>
      <c r="H52" s="149" t="s">
        <v>238</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CANCER LIFELINE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CANCER LIFELINE</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784273.0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368920.0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1153193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288757.0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2700.0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291457</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18955.0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29400.0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29400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29400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465000.0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315720.0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149280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149280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46308.0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46308.0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1642285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CANCER LIFELINE</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451800</v>
      </c>
      <c r="D4" s="99">
        <v>451800.0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157282</v>
      </c>
      <c r="D7" s="99">
        <v>91124.0</v>
      </c>
      <c r="E7" s="99">
        <v>43376.0</v>
      </c>
      <c r="F7" s="99">
        <v>22782.0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439711</v>
      </c>
      <c r="D9" s="99">
        <v>288999.0</v>
      </c>
      <c r="E9" s="99">
        <v>55426.0</v>
      </c>
      <c r="F9" s="99">
        <v>95286.0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53384</v>
      </c>
      <c r="D11" s="99">
        <v>30836.0</v>
      </c>
      <c r="E11" s="99">
        <v>14826.0</v>
      </c>
      <c r="F11" s="99">
        <v>7722.0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48793</v>
      </c>
      <c r="D12" s="99">
        <v>30831.0</v>
      </c>
      <c r="E12" s="99">
        <v>8525.0</v>
      </c>
      <c r="F12" s="99">
        <v>9437.0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44476</v>
      </c>
      <c r="D16" s="99">
        <v>26285.0</v>
      </c>
      <c r="E16" s="99">
        <v>9162.0</v>
      </c>
      <c r="F16" s="99">
        <v>9029.0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32183</v>
      </c>
      <c r="D18" s="99">
        <v>0.0</v>
      </c>
      <c r="E18" s="99">
        <v>0.0</v>
      </c>
      <c r="F18" s="99">
        <v>32183.0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7108</v>
      </c>
      <c r="D19" s="99">
        <v>0.0</v>
      </c>
      <c r="E19" s="99">
        <v>7108.0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19905</v>
      </c>
      <c r="D20" s="99">
        <v>0.0</v>
      </c>
      <c r="E20" s="99">
        <v>0.0</v>
      </c>
      <c r="F20" s="99">
        <v>19905.0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12825</v>
      </c>
      <c r="D21" s="99">
        <v>0.0</v>
      </c>
      <c r="E21" s="99">
        <v>0.0</v>
      </c>
      <c r="F21" s="99">
        <v>12825.0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26708</v>
      </c>
      <c r="D22" s="99">
        <v>11591.0</v>
      </c>
      <c r="E22" s="99">
        <v>2880.0</v>
      </c>
      <c r="F22" s="99">
        <v>12237.0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68586</v>
      </c>
      <c r="D23" s="99">
        <v>36826.0</v>
      </c>
      <c r="E23" s="99">
        <v>8118.0</v>
      </c>
      <c r="F23" s="99">
        <v>23642.0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76450</v>
      </c>
      <c r="D25" s="99">
        <v>44912.0</v>
      </c>
      <c r="E25" s="99">
        <v>15655.0</v>
      </c>
      <c r="F25" s="99">
        <v>15883.0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37233</v>
      </c>
      <c r="D31" s="99">
        <v>22005.0</v>
      </c>
      <c r="E31" s="99">
        <v>7670.0</v>
      </c>
      <c r="F31" s="99">
        <v>7558.0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6861</v>
      </c>
      <c r="D32" s="99">
        <v>4129.0</v>
      </c>
      <c r="E32" s="99">
        <v>1376.0</v>
      </c>
      <c r="F32" s="99">
        <v>1356.0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135</v>
      </c>
      <c r="C34" s="98">
        <f t="shared" si="1"/>
        <v>148050</v>
      </c>
      <c r="D34" s="99">
        <v>148050.0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136</v>
      </c>
      <c r="C35" s="98">
        <f t="shared" si="1"/>
        <v>10626</v>
      </c>
      <c r="D35" s="99">
        <v>10253.0</v>
      </c>
      <c r="E35" s="99">
        <v>373.0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137</v>
      </c>
      <c r="C36" s="98">
        <f t="shared" si="1"/>
        <v>10440</v>
      </c>
      <c r="D36" s="99">
        <v>8336.0</v>
      </c>
      <c r="E36" s="99">
        <v>640.0</v>
      </c>
      <c r="F36" s="99">
        <v>1464.0</v>
      </c>
      <c r="G36" s="43"/>
      <c r="H36" s="43"/>
      <c r="I36" s="43"/>
      <c r="J36" s="43"/>
      <c r="K36" s="43"/>
      <c r="L36" s="43"/>
      <c r="M36" s="43"/>
      <c r="N36" s="43"/>
      <c r="O36" s="43"/>
      <c r="P36" s="43"/>
      <c r="Q36" s="43"/>
      <c r="R36" s="43"/>
      <c r="S36" s="43"/>
      <c r="T36" s="43"/>
      <c r="U36" s="43"/>
      <c r="V36" s="43"/>
      <c r="W36" s="43"/>
      <c r="X36" s="43"/>
      <c r="Y36" s="43"/>
      <c r="Z36" s="43"/>
    </row>
    <row r="37">
      <c r="A37" s="45" t="s">
        <v>52</v>
      </c>
      <c r="B37" s="102" t="s">
        <v>138</v>
      </c>
      <c r="C37" s="98">
        <f t="shared" si="1"/>
        <v>4441</v>
      </c>
      <c r="D37" s="99">
        <v>1049.0</v>
      </c>
      <c r="E37" s="99">
        <v>-14.0</v>
      </c>
      <c r="F37" s="99">
        <v>3406.0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1656862</v>
      </c>
      <c r="D40" s="103">
        <f t="shared" si="2"/>
        <v>1207026</v>
      </c>
      <c r="E40" s="103">
        <f t="shared" si="2"/>
        <v>175121</v>
      </c>
      <c r="F40" s="103">
        <f t="shared" si="2"/>
        <v>274715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CANCER LIFELINE</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0.0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618581.0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46000.0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10205.0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12518.0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1359744.0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703130.0</v>
      </c>
      <c r="E12" s="108">
        <f>D11-D12</f>
        <v>656614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1077307.0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2421225</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61253.0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60341.0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121594</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1813582.0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486049.0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2299631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2421225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CANCER LIFELINE</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182</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183</v>
      </c>
      <c r="C3" s="144" t="s">
        <v>184</v>
      </c>
      <c r="D3" s="145">
        <f>'Expenses 2022'!C40</f>
        <v>1656862</v>
      </c>
      <c r="E3" s="146"/>
      <c r="F3" s="43"/>
      <c r="G3" s="43"/>
      <c r="H3" s="43"/>
      <c r="I3" s="43"/>
      <c r="J3" s="43"/>
      <c r="K3" s="43"/>
      <c r="L3" s="43"/>
      <c r="M3" s="43"/>
      <c r="N3" s="43"/>
      <c r="O3" s="43"/>
      <c r="P3" s="43"/>
      <c r="Q3" s="43"/>
      <c r="R3" s="43"/>
      <c r="S3" s="43"/>
      <c r="T3" s="43"/>
      <c r="U3" s="43"/>
      <c r="V3" s="43"/>
      <c r="W3" s="43"/>
      <c r="X3" s="43"/>
      <c r="Y3" s="43"/>
    </row>
    <row r="4">
      <c r="A4" s="138"/>
      <c r="B4" s="49"/>
      <c r="C4" s="144" t="s">
        <v>185</v>
      </c>
      <c r="D4" s="145">
        <f>'Expenses 2022'!C31</f>
        <v>37233</v>
      </c>
      <c r="E4" s="146"/>
      <c r="F4" s="43"/>
      <c r="G4" s="43"/>
      <c r="H4" s="43"/>
      <c r="I4" s="43"/>
      <c r="J4" s="43"/>
      <c r="K4" s="43"/>
      <c r="L4" s="43"/>
      <c r="M4" s="43"/>
      <c r="N4" s="43"/>
      <c r="O4" s="43"/>
      <c r="P4" s="43"/>
      <c r="Q4" s="43"/>
      <c r="R4" s="43"/>
      <c r="S4" s="43"/>
      <c r="T4" s="43"/>
      <c r="U4" s="43"/>
      <c r="V4" s="43"/>
      <c r="W4" s="43"/>
      <c r="X4" s="43"/>
      <c r="Y4" s="43"/>
    </row>
    <row r="5">
      <c r="A5" s="138"/>
      <c r="B5" s="49"/>
      <c r="C5" s="144" t="s">
        <v>186</v>
      </c>
      <c r="D5" s="145">
        <f>D3-D4</f>
        <v>1619629</v>
      </c>
      <c r="E5" s="146"/>
      <c r="F5" s="43"/>
      <c r="G5" s="43"/>
      <c r="H5" s="43"/>
      <c r="I5" s="43"/>
      <c r="J5" s="43"/>
      <c r="K5" s="43"/>
      <c r="L5" s="43"/>
      <c r="M5" s="43"/>
      <c r="N5" s="43"/>
      <c r="O5" s="43"/>
      <c r="P5" s="43"/>
      <c r="Q5" s="43"/>
      <c r="R5" s="43"/>
      <c r="S5" s="43"/>
      <c r="T5" s="43"/>
      <c r="U5" s="43"/>
      <c r="V5" s="43"/>
      <c r="W5" s="43"/>
      <c r="X5" s="43"/>
      <c r="Y5" s="43"/>
    </row>
    <row r="6">
      <c r="A6" s="138"/>
      <c r="B6" s="49"/>
      <c r="C6" s="144" t="s">
        <v>187</v>
      </c>
      <c r="D6" s="145">
        <f>D5/12</f>
        <v>134969.0833</v>
      </c>
      <c r="E6" s="146"/>
      <c r="F6" s="43"/>
      <c r="G6" s="43"/>
      <c r="H6" s="43"/>
      <c r="I6" s="43"/>
      <c r="J6" s="43"/>
      <c r="K6" s="43"/>
      <c r="L6" s="43"/>
      <c r="M6" s="43"/>
      <c r="N6" s="43"/>
      <c r="O6" s="43"/>
      <c r="P6" s="43"/>
      <c r="Q6" s="43"/>
      <c r="R6" s="43"/>
      <c r="S6" s="43"/>
      <c r="T6" s="43"/>
      <c r="U6" s="43"/>
      <c r="V6" s="43"/>
      <c r="W6" s="43"/>
      <c r="X6" s="43"/>
      <c r="Y6" s="43"/>
    </row>
    <row r="7">
      <c r="A7" s="138"/>
      <c r="B7" s="49"/>
      <c r="C7" s="144" t="s">
        <v>188</v>
      </c>
      <c r="D7" s="75">
        <f>'Balance Sheet 2022'!E2+'Balance Sheet 2022'!E3</f>
        <v>618581</v>
      </c>
      <c r="E7" s="146"/>
      <c r="F7" s="43"/>
      <c r="G7" s="43"/>
      <c r="H7" s="43"/>
      <c r="I7" s="43"/>
      <c r="J7" s="43"/>
      <c r="K7" s="43"/>
      <c r="L7" s="43"/>
      <c r="M7" s="43"/>
      <c r="N7" s="43"/>
      <c r="O7" s="43"/>
      <c r="P7" s="43"/>
      <c r="Q7" s="43"/>
      <c r="R7" s="43"/>
      <c r="S7" s="43"/>
      <c r="T7" s="43"/>
      <c r="U7" s="43"/>
      <c r="V7" s="43"/>
      <c r="W7" s="43"/>
      <c r="X7" s="43"/>
      <c r="Y7" s="43"/>
    </row>
    <row r="8">
      <c r="A8" s="138"/>
      <c r="B8" s="49"/>
      <c r="C8" s="147" t="s">
        <v>182</v>
      </c>
      <c r="D8" s="148">
        <f>D7/D6</f>
        <v>4.583131075</v>
      </c>
      <c r="E8" s="149" t="s">
        <v>189</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190</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191</v>
      </c>
      <c r="C11" s="144" t="s">
        <v>192</v>
      </c>
      <c r="D11" s="75">
        <f>'Balance Sheet 2022'!E30</f>
        <v>1813582</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193</v>
      </c>
      <c r="D12" s="75">
        <f>'Expenses 2022'!C40</f>
        <v>1656862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194</v>
      </c>
      <c r="D13" s="145">
        <f>D12/12</f>
        <v>138071.8333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190</v>
      </c>
      <c r="D14" s="148">
        <f>D11/D13</f>
        <v>13.13506134</v>
      </c>
      <c r="E14" s="149" t="s">
        <v>189</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195</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196</v>
      </c>
      <c r="C17" s="144" t="s">
        <v>197</v>
      </c>
      <c r="D17" s="75">
        <f>sum('Balance Sheet 2022'!E13:E15)</f>
        <v>1077307</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193</v>
      </c>
      <c r="D18" s="75">
        <f>'Expenses 2022'!C40</f>
        <v>1656862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194</v>
      </c>
      <c r="D19" s="145">
        <f>D18/12</f>
        <v>138071.8333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198</v>
      </c>
      <c r="D20" s="148">
        <f>D17/D19</f>
        <v>7.802511012</v>
      </c>
      <c r="E20" s="149" t="s">
        <v>189</v>
      </c>
      <c r="F20" s="43"/>
      <c r="G20" s="43"/>
      <c r="H20" s="43"/>
      <c r="I20" s="43"/>
      <c r="J20" s="43"/>
      <c r="K20" s="43"/>
      <c r="L20" s="43"/>
      <c r="M20" s="43"/>
      <c r="N20" s="43"/>
      <c r="O20" s="43"/>
      <c r="P20" s="43"/>
      <c r="Q20" s="43"/>
      <c r="R20" s="43"/>
      <c r="S20" s="43"/>
      <c r="T20" s="43"/>
      <c r="U20" s="43"/>
      <c r="V20" s="43"/>
      <c r="W20" s="43"/>
      <c r="X20" s="43"/>
      <c r="Y20" s="43"/>
    </row>
    <row r="21">
      <c r="A21" s="138"/>
      <c r="B21" s="49"/>
      <c r="C21" s="153" t="s">
        <v>199</v>
      </c>
      <c r="D21" s="154">
        <f>D20+D8</f>
        <v>12.38564209</v>
      </c>
      <c r="E21" s="155" t="s">
        <v>189</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200</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201</v>
      </c>
      <c r="C24" s="159"/>
      <c r="D24" s="160">
        <f>max('Revenues 2022'!E2:E7,'Revenues 2022'!F10:F15)</f>
        <v>784273</v>
      </c>
      <c r="E24" s="161" t="s">
        <v>202</v>
      </c>
      <c r="F24" s="43"/>
      <c r="G24" s="43"/>
      <c r="H24" s="43"/>
      <c r="I24" s="43"/>
      <c r="J24" s="43"/>
      <c r="K24" s="43"/>
      <c r="L24" s="43"/>
      <c r="M24" s="43"/>
      <c r="N24" s="43"/>
      <c r="O24" s="43"/>
      <c r="P24" s="43"/>
      <c r="Q24" s="43"/>
      <c r="R24" s="43"/>
      <c r="S24" s="43"/>
      <c r="T24" s="43"/>
      <c r="U24" s="43"/>
      <c r="V24" s="43"/>
      <c r="W24" s="43"/>
      <c r="X24" s="43"/>
      <c r="Y24" s="43"/>
    </row>
    <row r="25">
      <c r="A25" s="138"/>
      <c r="B25" s="49"/>
      <c r="C25" s="144" t="s">
        <v>203</v>
      </c>
      <c r="D25" s="145">
        <f>'Revenues 2022'!F44</f>
        <v>1642285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200</v>
      </c>
      <c r="D26" s="162">
        <f>D24/D25</f>
        <v>0.4775498772</v>
      </c>
      <c r="E26" s="149" t="s">
        <v>204</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205</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206</v>
      </c>
      <c r="C29" s="144" t="s">
        <v>207</v>
      </c>
      <c r="D29" s="75">
        <f>SUM('Expenses 2022'!C7:C9)</f>
        <v>596993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208</v>
      </c>
      <c r="D30" s="75">
        <f>SUM('Expenses 2022'!C10:C12)</f>
        <v>102177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209</v>
      </c>
      <c r="D31" s="75">
        <f>sum(D29:D30)</f>
        <v>699170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184</v>
      </c>
      <c r="D32" s="75">
        <f>'Expenses 2022'!C40</f>
        <v>1656862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210</v>
      </c>
      <c r="D33" s="162">
        <f>D31/D32</f>
        <v>0.4219844501</v>
      </c>
      <c r="E33" s="149" t="s">
        <v>211</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212</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213</v>
      </c>
      <c r="C36" s="144" t="s">
        <v>214</v>
      </c>
      <c r="D36" s="75">
        <f>SUM('Expenses 2022'!C10:C11)</f>
        <v>53384</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207</v>
      </c>
      <c r="D37" s="75">
        <f>SUM('Expenses 2022'!C7:C9)</f>
        <v>596993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212</v>
      </c>
      <c r="D38" s="162">
        <f>D36/D37</f>
        <v>0.089421484</v>
      </c>
      <c r="E38" s="149" t="s">
        <v>215</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216</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217</v>
      </c>
      <c r="C41" s="147" t="s">
        <v>218</v>
      </c>
      <c r="D41" s="75">
        <f>'Expenses 2022'!D40</f>
        <v>1207026</v>
      </c>
      <c r="E41" s="164">
        <f t="shared" ref="E41:E44" si="1">D41/$D$44</f>
        <v>0.728501227</v>
      </c>
      <c r="F41" s="43"/>
      <c r="G41" s="43"/>
      <c r="H41" s="43"/>
      <c r="I41" s="43"/>
      <c r="J41" s="43"/>
      <c r="K41" s="43"/>
      <c r="L41" s="43"/>
      <c r="M41" s="43"/>
      <c r="N41" s="43"/>
      <c r="O41" s="43"/>
      <c r="P41" s="43"/>
      <c r="Q41" s="43"/>
      <c r="R41" s="43"/>
      <c r="S41" s="43"/>
      <c r="T41" s="43"/>
      <c r="U41" s="43"/>
      <c r="V41" s="43"/>
      <c r="W41" s="43"/>
      <c r="X41" s="43"/>
      <c r="Y41" s="43"/>
    </row>
    <row r="42">
      <c r="A42" s="138"/>
      <c r="B42" s="49"/>
      <c r="C42" s="147" t="s">
        <v>219</v>
      </c>
      <c r="D42" s="145">
        <f>'Expenses 2022'!E40</f>
        <v>175121</v>
      </c>
      <c r="E42" s="164">
        <f t="shared" si="1"/>
        <v>0.1056943789</v>
      </c>
      <c r="F42" s="43"/>
      <c r="G42" s="43"/>
      <c r="H42" s="43"/>
      <c r="I42" s="43"/>
      <c r="J42" s="43"/>
      <c r="K42" s="43"/>
      <c r="L42" s="43"/>
      <c r="M42" s="43"/>
      <c r="N42" s="43"/>
      <c r="O42" s="43"/>
      <c r="P42" s="43"/>
      <c r="Q42" s="43"/>
      <c r="R42" s="43"/>
      <c r="S42" s="43"/>
      <c r="T42" s="43"/>
      <c r="U42" s="43"/>
      <c r="V42" s="43"/>
      <c r="W42" s="43"/>
      <c r="X42" s="43"/>
      <c r="Y42" s="43"/>
    </row>
    <row r="43">
      <c r="A43" s="138"/>
      <c r="B43" s="49"/>
      <c r="C43" s="147" t="s">
        <v>220</v>
      </c>
      <c r="D43" s="145">
        <f>'Expenses 2022'!F40</f>
        <v>274715</v>
      </c>
      <c r="E43" s="164">
        <f t="shared" si="1"/>
        <v>0.1658043941</v>
      </c>
      <c r="F43" s="43"/>
      <c r="G43" s="43"/>
      <c r="H43" s="43"/>
      <c r="I43" s="43"/>
      <c r="J43" s="43"/>
      <c r="K43" s="43"/>
      <c r="L43" s="43"/>
      <c r="M43" s="43"/>
      <c r="N43" s="43"/>
      <c r="O43" s="43"/>
      <c r="P43" s="43"/>
      <c r="Q43" s="43"/>
      <c r="R43" s="43"/>
      <c r="S43" s="43"/>
      <c r="T43" s="43"/>
      <c r="U43" s="43"/>
      <c r="V43" s="43"/>
      <c r="W43" s="43"/>
      <c r="X43" s="43"/>
      <c r="Y43" s="43"/>
    </row>
    <row r="44">
      <c r="A44" s="138"/>
      <c r="B44" s="49"/>
      <c r="C44" s="144" t="s">
        <v>184</v>
      </c>
      <c r="D44" s="145">
        <f>sum(D41:D43)</f>
        <v>1656862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221</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222</v>
      </c>
      <c r="C47" s="144" t="s">
        <v>223</v>
      </c>
      <c r="D47" s="145">
        <f>'Revenues 2022'!F9</f>
        <v>1153193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224</v>
      </c>
      <c r="D48" s="145">
        <f>'Expenses 2022'!F40</f>
        <v>274715</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225</v>
      </c>
      <c r="D49" s="165">
        <f>if(D48=0, "$0",D47/D48)</f>
        <v>4.197779517</v>
      </c>
      <c r="E49" s="149" t="s">
        <v>226</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227</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228</v>
      </c>
      <c r="C52" s="144" t="s">
        <v>229</v>
      </c>
      <c r="D52" s="145">
        <f>sum('Balance Sheet 2022'!E2:E10)</f>
        <v>687304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230</v>
      </c>
      <c r="D53" s="145">
        <f>sum('Balance Sheet 2022'!E19:E22)</f>
        <v>121594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231</v>
      </c>
      <c r="D54" s="167">
        <f>D52/D53</f>
        <v>5.652449956</v>
      </c>
      <c r="E54" s="149" t="s">
        <v>232</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233</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234</v>
      </c>
      <c r="C57" s="144" t="s">
        <v>235</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236</v>
      </c>
      <c r="D58" s="145">
        <f>'Balance Sheet 2022'!E18</f>
        <v>2421225</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237</v>
      </c>
      <c r="D59" s="168">
        <f>D57/D58</f>
        <v>0</v>
      </c>
      <c r="E59" s="149" t="s">
        <v>238</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CANCER LIFELINE</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849024.0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500389.0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9656.0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1349413</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294290.0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2831.0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297121</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39120.0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30600.0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30600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30600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239</v>
      </c>
      <c r="D26" s="50">
        <v>35000.0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14416.0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20584</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20584</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57203.0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57203.0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1736838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CANCER LIFELINE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472050</v>
      </c>
      <c r="D4" s="99">
        <v>472050.0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165163</v>
      </c>
      <c r="D7" s="99">
        <v>96037.0</v>
      </c>
      <c r="E7" s="99">
        <v>45116.0</v>
      </c>
      <c r="F7" s="99">
        <v>24010.0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461148</v>
      </c>
      <c r="D9" s="99">
        <v>280351.0</v>
      </c>
      <c r="E9" s="99">
        <v>64490.0</v>
      </c>
      <c r="F9" s="99">
        <v>116307.0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57118</v>
      </c>
      <c r="D11" s="99">
        <v>34724.0</v>
      </c>
      <c r="E11" s="99">
        <v>7988.0</v>
      </c>
      <c r="F11" s="99">
        <v>14406.0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52493</v>
      </c>
      <c r="D12" s="99">
        <v>31913.0</v>
      </c>
      <c r="E12" s="99">
        <v>7341.0</v>
      </c>
      <c r="F12" s="99">
        <v>13239.0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50216</v>
      </c>
      <c r="D16" s="99">
        <v>21787.0</v>
      </c>
      <c r="E16" s="99">
        <v>4249.0</v>
      </c>
      <c r="F16" s="99">
        <v>24180.0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27974</v>
      </c>
      <c r="D18" s="99">
        <v>0.0</v>
      </c>
      <c r="E18" s="99">
        <v>0.0</v>
      </c>
      <c r="F18" s="99">
        <v>27974.0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6054</v>
      </c>
      <c r="D19" s="99">
        <v>0.0</v>
      </c>
      <c r="E19" s="99">
        <v>6054.0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193361</v>
      </c>
      <c r="D20" s="99">
        <v>179022.0</v>
      </c>
      <c r="E20" s="99">
        <v>2144.0</v>
      </c>
      <c r="F20" s="99">
        <v>12195.0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2855</v>
      </c>
      <c r="D21" s="99">
        <v>0.0</v>
      </c>
      <c r="E21" s="99">
        <v>0.0</v>
      </c>
      <c r="F21" s="99">
        <v>2855.0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13468</v>
      </c>
      <c r="D22" s="99">
        <v>8034.0</v>
      </c>
      <c r="E22" s="99">
        <v>836.0</v>
      </c>
      <c r="F22" s="99">
        <v>4598.0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63377</v>
      </c>
      <c r="D23" s="99">
        <v>34431.0</v>
      </c>
      <c r="E23" s="99">
        <v>4076.0</v>
      </c>
      <c r="F23" s="99">
        <v>24870.0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45751</v>
      </c>
      <c r="D25" s="99">
        <v>29911.0</v>
      </c>
      <c r="E25" s="99">
        <v>5806.0</v>
      </c>
      <c r="F25" s="99">
        <v>10034.0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36615</v>
      </c>
      <c r="D31" s="99">
        <v>23899.0</v>
      </c>
      <c r="E31" s="99">
        <v>4661.0</v>
      </c>
      <c r="F31" s="99">
        <v>8055.0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6733</v>
      </c>
      <c r="D32" s="99">
        <v>4395.0</v>
      </c>
      <c r="E32" s="99">
        <v>857.0</v>
      </c>
      <c r="F32" s="99">
        <v>1481.0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46" t="s">
        <v>240</v>
      </c>
      <c r="C34" s="98">
        <f t="shared" si="1"/>
        <v>16555</v>
      </c>
      <c r="D34" s="99">
        <v>16171.0</v>
      </c>
      <c r="E34" s="99">
        <v>384.0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241</v>
      </c>
      <c r="C35" s="98">
        <f t="shared" si="1"/>
        <v>11171</v>
      </c>
      <c r="D35" s="99">
        <v>8061.0</v>
      </c>
      <c r="E35" s="99">
        <v>503.0</v>
      </c>
      <c r="F35" s="99">
        <v>2607.0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139</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140</v>
      </c>
      <c r="C40" s="103">
        <f t="shared" ref="C40:F40" si="2">sum(C3:C39)</f>
        <v>1682102</v>
      </c>
      <c r="D40" s="103">
        <f t="shared" si="2"/>
        <v>1240786</v>
      </c>
      <c r="E40" s="103">
        <f t="shared" si="2"/>
        <v>154505</v>
      </c>
      <c r="F40" s="103">
        <f t="shared" si="2"/>
        <v>286811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CANCER LIFELINE</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141</v>
      </c>
      <c r="B2" s="45">
        <v>1.0</v>
      </c>
      <c r="C2" s="46" t="s">
        <v>142</v>
      </c>
      <c r="D2" s="110"/>
      <c r="E2" s="111">
        <v>26625.0</v>
      </c>
      <c r="F2" s="43"/>
      <c r="G2" s="43"/>
      <c r="H2" s="43"/>
      <c r="I2" s="43"/>
      <c r="J2" s="43"/>
      <c r="K2" s="43"/>
      <c r="L2" s="43"/>
      <c r="M2" s="43"/>
      <c r="N2" s="43"/>
      <c r="O2" s="43"/>
      <c r="P2" s="43"/>
      <c r="Q2" s="43"/>
      <c r="R2" s="43"/>
      <c r="S2" s="43"/>
      <c r="T2" s="43"/>
      <c r="U2" s="43"/>
      <c r="V2" s="43"/>
      <c r="W2" s="43"/>
      <c r="X2" s="43"/>
      <c r="Y2" s="43"/>
      <c r="Z2" s="43"/>
    </row>
    <row r="3">
      <c r="A3" s="49"/>
      <c r="B3" s="45">
        <v>2.0</v>
      </c>
      <c r="C3" s="46" t="s">
        <v>143</v>
      </c>
      <c r="D3" s="112"/>
      <c r="E3" s="111">
        <v>1101052.0</v>
      </c>
      <c r="F3" s="43"/>
      <c r="G3" s="43"/>
      <c r="H3" s="43"/>
      <c r="I3" s="43"/>
      <c r="J3" s="43"/>
      <c r="K3" s="43"/>
      <c r="L3" s="43"/>
      <c r="M3" s="43"/>
      <c r="N3" s="43"/>
      <c r="O3" s="43"/>
      <c r="P3" s="43"/>
      <c r="Q3" s="43"/>
      <c r="R3" s="43"/>
      <c r="S3" s="43"/>
      <c r="T3" s="43"/>
      <c r="U3" s="43"/>
      <c r="V3" s="43"/>
      <c r="W3" s="43"/>
      <c r="X3" s="43"/>
      <c r="Y3" s="43"/>
      <c r="Z3" s="43"/>
    </row>
    <row r="4">
      <c r="A4" s="49"/>
      <c r="B4" s="45">
        <v>3.0</v>
      </c>
      <c r="C4" s="46" t="s">
        <v>144</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145</v>
      </c>
      <c r="D5" s="112"/>
      <c r="E5" s="111">
        <v>15292.0</v>
      </c>
      <c r="F5" s="43"/>
      <c r="G5" s="43"/>
      <c r="H5" s="43"/>
      <c r="I5" s="43"/>
      <c r="J5" s="43"/>
      <c r="K5" s="43"/>
      <c r="L5" s="43"/>
      <c r="M5" s="43"/>
      <c r="N5" s="43"/>
      <c r="O5" s="43"/>
      <c r="P5" s="43"/>
      <c r="Q5" s="43"/>
      <c r="R5" s="43"/>
      <c r="S5" s="43"/>
      <c r="T5" s="43"/>
      <c r="U5" s="43"/>
      <c r="V5" s="43"/>
      <c r="W5" s="43"/>
      <c r="X5" s="43"/>
      <c r="Y5" s="43"/>
      <c r="Z5" s="43"/>
    </row>
    <row r="6">
      <c r="A6" s="49"/>
      <c r="B6" s="45">
        <v>5.0</v>
      </c>
      <c r="C6" s="51" t="s">
        <v>146</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147</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148</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149</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150</v>
      </c>
      <c r="D10" s="110"/>
      <c r="E10" s="111">
        <v>18335.0</v>
      </c>
      <c r="F10" s="43"/>
      <c r="G10" s="43"/>
      <c r="H10" s="43"/>
      <c r="I10" s="43"/>
      <c r="J10" s="43"/>
      <c r="K10" s="43"/>
      <c r="L10" s="43"/>
      <c r="M10" s="43"/>
      <c r="N10" s="43"/>
      <c r="O10" s="43"/>
      <c r="P10" s="43"/>
      <c r="Q10" s="43"/>
      <c r="R10" s="43"/>
      <c r="S10" s="43"/>
      <c r="T10" s="43"/>
      <c r="U10" s="43"/>
      <c r="V10" s="43"/>
      <c r="W10" s="43"/>
      <c r="X10" s="43"/>
      <c r="Y10" s="43"/>
      <c r="Z10" s="43"/>
    </row>
    <row r="11">
      <c r="A11" s="49"/>
      <c r="B11" s="45" t="s">
        <v>151</v>
      </c>
      <c r="C11" s="46" t="s">
        <v>152</v>
      </c>
      <c r="D11" s="111">
        <v>1349379.0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153</v>
      </c>
      <c r="C12" s="46" t="s">
        <v>154</v>
      </c>
      <c r="D12" s="111">
        <v>729384.0</v>
      </c>
      <c r="E12" s="108">
        <f>D11-D12</f>
        <v>619995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155</v>
      </c>
      <c r="D13" s="112"/>
      <c r="E13" s="111">
        <v>718615.0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156</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157</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158</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159</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160</v>
      </c>
      <c r="D18" s="113"/>
      <c r="E18" s="114">
        <f>sum(E2:E17)</f>
        <v>2499914</v>
      </c>
      <c r="F18" s="43"/>
      <c r="G18" s="43"/>
      <c r="H18" s="43"/>
      <c r="I18" s="43"/>
      <c r="J18" s="43"/>
      <c r="K18" s="43"/>
      <c r="L18" s="43"/>
      <c r="M18" s="43"/>
      <c r="N18" s="43"/>
      <c r="O18" s="43"/>
      <c r="P18" s="43"/>
      <c r="Q18" s="43"/>
      <c r="R18" s="43"/>
      <c r="S18" s="43"/>
      <c r="T18" s="43"/>
      <c r="U18" s="43"/>
      <c r="V18" s="43"/>
      <c r="W18" s="43"/>
      <c r="X18" s="43"/>
      <c r="Y18" s="43"/>
      <c r="Z18" s="43"/>
    </row>
    <row r="19">
      <c r="A19" s="44" t="s">
        <v>161</v>
      </c>
      <c r="B19" s="115">
        <v>17.0</v>
      </c>
      <c r="C19" s="116" t="s">
        <v>162</v>
      </c>
      <c r="D19" s="117"/>
      <c r="E19" s="111">
        <v>58736.0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163</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164</v>
      </c>
      <c r="D21" s="117"/>
      <c r="E21" s="111">
        <v>14614.0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165</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166</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167</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168</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169</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170</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171</v>
      </c>
      <c r="D28" s="125"/>
      <c r="E28" s="126">
        <f>sum(E19:E27)</f>
        <v>73350</v>
      </c>
      <c r="F28" s="43"/>
      <c r="G28" s="43"/>
      <c r="H28" s="43"/>
      <c r="I28" s="43"/>
      <c r="J28" s="43"/>
      <c r="K28" s="43"/>
      <c r="L28" s="43"/>
      <c r="M28" s="43"/>
      <c r="N28" s="43"/>
      <c r="O28" s="43"/>
      <c r="P28" s="43"/>
      <c r="Q28" s="43"/>
      <c r="R28" s="43"/>
      <c r="S28" s="43"/>
      <c r="T28" s="43"/>
      <c r="U28" s="43"/>
      <c r="V28" s="43"/>
      <c r="W28" s="43"/>
      <c r="X28" s="43"/>
      <c r="Y28" s="43"/>
      <c r="Z28" s="43"/>
    </row>
    <row r="29">
      <c r="A29" s="65" t="s">
        <v>172</v>
      </c>
      <c r="B29" s="127"/>
      <c r="C29" s="128" t="s">
        <v>173</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174</v>
      </c>
      <c r="D30" s="117"/>
      <c r="E30" s="111">
        <v>1918419.0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175</v>
      </c>
      <c r="D31" s="117"/>
      <c r="E31" s="111">
        <v>508145.0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176</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177</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178</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179</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180</v>
      </c>
      <c r="D36" s="131"/>
      <c r="E36" s="126">
        <f>sum(E30:E35)</f>
        <v>2426564</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181</v>
      </c>
      <c r="D37" s="135"/>
      <c r="E37" s="136">
        <f>E36+E28</f>
        <v>2499914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