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<sst xmlns="http://schemas.openxmlformats.org/spreadsheetml/2006/main" count="883" uniqueCount="254">
  <si>
    <t>COUNCIL OF MICHIGAN FOUNDATIONS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</si>
  <si>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</si>
  <si>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</si>
  <si>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</si>
  <si>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</si>
  <si>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</si>
  <si>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</si>
  <si>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</si>
  <si>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</si>
  <si>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</si>
  <si>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</si>
  <si>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</si>
  <si>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</si>
  <si>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</si>
  <si>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</si>
  <si>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</si>
  <si>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</si>
  <si>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</si>
  <si>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</si>
  <si>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</si>
  <si>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</si>
  <si>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</si>
  <si>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</si>
  <si>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</si>
  <si>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</si>
  <si>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</si>
  <si>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</si>
  <si>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</si>
  <si>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</si>
  <si>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</si>
  <si>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</si>
  <si>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</si>
  <si>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</si>
  <si>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</si>
  <si>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</si>
  <si>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</si>
  <si>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</si>
  <si>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</si>
  <si>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</si>
  <si>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</si>
  <si>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</si>
  <si>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</si>
  <si>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</si>
  <si>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</si>
  <si>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</si>
  <si>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</si>
  <si>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</si>
  <si>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</si>
  <si>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</si>
  <si>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</si>
  <si>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</si>
  <si>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</si>
  <si>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</si>
  <si>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</si>
  <si>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</si>
  <si>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</si>
  <si>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</si>
  <si>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</si>
  <si>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</si>
  <si>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</si>
  <si>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</si>
  <si>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</si>
  <si>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</si>
  <si>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</si>
  <si>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MEMBERSHIP DUES</t>
  </si>
  <si>
    <t>CONFERENCE INCOME</t>
  </si>
  <si>
    <t>WEBSITE SERVICES</t>
  </si>
  <si>
    <t>JOB POSTINGS &amp; SPONSORSHIPS</t>
  </si>
  <si>
    <t>OTHER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</si>
  <si>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</si>
  <si>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</si>
  <si>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</si>
  <si>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</si>
  <si>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</si>
  <si>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</si>
  <si>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</si>
  <si>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</si>
  <si>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</si>
  <si>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</si>
  <si>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</si>
  <si>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</si>
  <si>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</si>
  <si>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</si>
  <si>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</si>
  <si>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</si>
  <si>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</si>
  <si>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</si>
  <si>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</si>
  <si>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</si>
  <si>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</si>
  <si>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</si>
  <si>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</si>
  <si>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</si>
  <si>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</si>
  <si>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</si>
  <si>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</si>
  <si>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</si>
  <si>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</si>
  <si>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</si>
  <si>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</si>
  <si>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</si>
  <si>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UBI PRIVATE EQUITY INVESTMENTS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</si>
  <si>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</si>
  <si>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</si>
  <si>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</si>
  <si>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</si>
  <si>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</si>
  <si>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</si>
  <si>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</si>
  <si>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</si>
  <si>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</si>
  <si>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</si>
  <si>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</si>
  <si>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</si>
  <si>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</si>
  <si>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</si>
  <si>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</si>
  <si>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</si>
  <si>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</si>
  <si>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</si>
  <si>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</si>
  <si>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</si>
  <si>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</si>
  <si>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</si>
  <si>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</si>
  <si>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</si>
  <si>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</si>
  <si>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</si>
  <si>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</si>
  <si>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</si>
  <si>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</si>
  <si>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</si>
  <si>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</si>
  <si>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</si>
  <si>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</si>
  <si>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</si>
  <si>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</si>
  <si>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</si>
  <si>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</si>
  <si>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COMMUNICATIONS</t>
  </si>
  <si>
    <t>DUES</t>
  </si>
  <si>
    <t>TELECOMMUNICATIONS</t>
  </si>
  <si>
    <t>OVERHEAD CHARGED TO SPE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</si>
  <si>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</si>
  <si>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</si>
  <si>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</si>
  <si>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</si>
  <si>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</si>
  <si>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</si>
  <si>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</si>
  <si>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</si>
  <si>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</si>
  <si>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</si>
  <si>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</si>
  <si>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</si>
  <si>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</si>
  <si>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</si>
  <si>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</si>
  <si>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</si>
  <si>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</si>
  <si>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</si>
  <si>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</si>
  <si>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</si>
  <si>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</si>
  <si>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</si>
  <si>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</si>
  <si>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</si>
  <si>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</si>
  <si>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</si>
  <si>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</si>
  <si>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</si>
  <si>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</si>
  <si>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</si>
  <si>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</si>
  <si>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</si>
  <si>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</si>
  <si>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</si>
  <si>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</si>
  <si>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</si>
  <si>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</si>
  <si>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</si>
  <si>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</si>
  <si>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</si>
  <si>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</si>
  <si>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</si>
  <si>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</si>
  <si>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</si>
  <si>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</si>
  <si>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</si>
  <si>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</si>
  <si>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</si>
  <si>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</si>
  <si>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</si>
  <si>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</si>
  <si>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</si>
  <si>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</si>
  <si>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</si>
  <si>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</si>
  <si>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</si>
  <si>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</si>
  <si>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</si>
  <si>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</si>
  <si>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</si>
  <si>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</si>
  <si>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</si>
  <si>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</si>
  <si>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</si>
  <si>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</si>
  <si>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</si>
  <si>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</si>
  <si>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</si>
  <si>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</si>
  <si>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</si>
  <si>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</si>
  <si>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</si>
  <si>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</si>
  <si>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</si>
  <si>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</si>
  <si>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</si>
  <si>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</si>
  <si>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</si>
  <si>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</si>
  <si>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</si>
  <si>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</si>
  <si>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</si>
  <si>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</si>
  <si>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</si>
  <si>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</si>
  <si>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</si>
  <si>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</si>
  <si>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</si>
  <si>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</si>
  <si>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</si>
  <si>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</si>
  <si>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</si>
  <si>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</si>
  <si>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</si>
  <si>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</si>
  <si>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</si>
  <si>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</si>
  <si>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</si>
  <si>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</si>
  <si>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</si>
  <si>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</si>
  <si>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TELECOMMUNICATIONS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</si>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</sst>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COUNCIL OF MICHIGAN FOUNDATIONS</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2023'!C40</f>
        <v>7880501</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2023'!C31</f>
        <v>59527</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7820974</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651747.8333</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2023'!E2+'Balance Sheet 2023'!E3</f>
        <v>6979512</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10.70891477</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2023'!E30</f>
        <v>17726566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2023'!C40</f>
        <v>7880501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656708.4167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26.99305438</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2023'!E13:E15)</f>
        <v>32073478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2023'!C40</f>
        <v>7880501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656708.4167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48.83975473</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59.5486695</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2023'!E2:E7,'Revenues 2023'!F10:F15)</f>
        <v>6062855</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2023'!F44</f>
        <v>13085801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0.4633155433</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2023'!C7:C9)</f>
        <v>3277902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2023'!C10:C12)</f>
        <v>658782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3936684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2023'!C40</f>
        <v>7880501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0.4995474273</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2023'!C10:C11)</f>
        <v>463558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2023'!C7:C9)</f>
        <v>3277902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0.141419115</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245</v>
      </c>
      <c r="D41" s="75">
        <f>'Expenses 2023'!D40</f>
        <v>6567551</v>
      </c>
      <c r="E41" s="164">
        <f t="shared" ref="E41:E44" si="1">D41/$D$44</f>
        <v>0.8333925724</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2023'!E40</f>
        <v>1161972</v>
      </c>
      <c r="E42" s="164">
        <f t="shared" si="1"/>
        <v>0.147449001</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2023'!F40</f>
        <v>150978</v>
      </c>
      <c r="E43" s="164">
        <f t="shared" si="1"/>
        <v>0.0191584266</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7880501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2023'!F9</f>
        <v>6062855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2023'!F40</f>
        <v>150978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40.15720833</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2023'!E2:E10)</f>
        <v>11498409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2023'!E19:E22)</f>
        <v>1178601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9.755981032</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2023'!E18</f>
        <v>44001855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COUNCIL OF MICHIGAN FOUNDATIONS</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1335560.0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1335560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1645360.0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718411.0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18450.0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1200.0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2383421</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710539.0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246</v>
      </c>
      <c r="D26" s="50">
        <v>2734040.0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1336333.0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1397707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1397707</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3854.0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3854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5831081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COUNCIL OF MICHIGAN FOUNDATIONS</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136674</v>
      </c>
      <c r="D3" s="99">
        <v>136674.0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619790</v>
      </c>
      <c r="D7" s="99">
        <v>462644.0</v>
      </c>
      <c r="E7" s="99">
        <v>137235.0</v>
      </c>
      <c r="F7" s="99">
        <v>19911.0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2564673</v>
      </c>
      <c r="D9" s="99">
        <v>2156596.0</v>
      </c>
      <c r="E9" s="99">
        <v>315262.0</v>
      </c>
      <c r="F9" s="99">
        <v>92815.0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244152</v>
      </c>
      <c r="D10" s="99">
        <v>182248.0</v>
      </c>
      <c r="E10" s="99">
        <v>54060.0</v>
      </c>
      <c r="F10" s="99">
        <v>7844.0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209245</v>
      </c>
      <c r="D11" s="99">
        <v>156192.0</v>
      </c>
      <c r="E11" s="99">
        <v>46331.0</v>
      </c>
      <c r="F11" s="99">
        <v>6722.0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219676</v>
      </c>
      <c r="D12" s="99">
        <v>163978.0</v>
      </c>
      <c r="E12" s="99">
        <v>48641.0</v>
      </c>
      <c r="F12" s="99">
        <v>7057.0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116517</v>
      </c>
      <c r="D15" s="99">
        <v>106030.0</v>
      </c>
      <c r="E15" s="99">
        <v>10487.0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20000</v>
      </c>
      <c r="D16" s="99">
        <v>0.0</v>
      </c>
      <c r="E16" s="99">
        <v>20000.0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51271</v>
      </c>
      <c r="D17" s="99">
        <v>0.0</v>
      </c>
      <c r="E17" s="99">
        <v>51271.0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20667</v>
      </c>
      <c r="D19" s="99">
        <v>0.0</v>
      </c>
      <c r="E19" s="99">
        <v>20667.0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1055659</v>
      </c>
      <c r="D20" s="99">
        <v>1028878.0</v>
      </c>
      <c r="E20" s="99">
        <v>26781.0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24417</v>
      </c>
      <c r="D22" s="99">
        <v>18337.0</v>
      </c>
      <c r="E22" s="99">
        <v>5309.0</v>
      </c>
      <c r="F22" s="99">
        <v>771.0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119227</v>
      </c>
      <c r="D23" s="99">
        <v>89028.0</v>
      </c>
      <c r="E23" s="99">
        <v>26373.0</v>
      </c>
      <c r="F23" s="99">
        <v>3826.0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166073</v>
      </c>
      <c r="D25" s="99">
        <v>112864.0</v>
      </c>
      <c r="E25" s="99">
        <v>44947.0</v>
      </c>
      <c r="F25" s="99">
        <v>8262.0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203058</v>
      </c>
      <c r="D26" s="99">
        <v>153440.0</v>
      </c>
      <c r="E26" s="99">
        <v>42654.0</v>
      </c>
      <c r="F26" s="99">
        <v>6964.0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679203</v>
      </c>
      <c r="D28" s="99">
        <v>673952.0</v>
      </c>
      <c r="E28" s="99">
        <v>5251.0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110963</v>
      </c>
      <c r="D31" s="99">
        <v>67347.0</v>
      </c>
      <c r="E31" s="99">
        <v>38090.0</v>
      </c>
      <c r="F31" s="99">
        <v>5526.0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140</v>
      </c>
      <c r="C34" s="98">
        <f t="shared" si="1"/>
        <v>73788</v>
      </c>
      <c r="D34" s="99">
        <v>53415.0</v>
      </c>
      <c r="E34" s="99">
        <v>17792.0</v>
      </c>
      <c r="F34" s="99">
        <v>2581.0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63931</v>
      </c>
      <c r="D35" s="99">
        <v>55786.0</v>
      </c>
      <c r="E35" s="99">
        <v>7113.0</v>
      </c>
      <c r="F35" s="99">
        <v>1032.0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22967</v>
      </c>
      <c r="D36" s="99">
        <v>13940.0</v>
      </c>
      <c r="E36" s="99">
        <v>7883.0</v>
      </c>
      <c r="F36" s="99">
        <v>1144.0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8">
        <f t="shared" si="1"/>
        <v>0</v>
      </c>
      <c r="D37" s="99">
        <v>36438.0</v>
      </c>
      <c r="E37" s="99">
        <v>-31821.0</v>
      </c>
      <c r="F37" s="99">
        <v>-4617.0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6721951</v>
      </c>
      <c r="D40" s="103">
        <f t="shared" si="2"/>
        <v>5667787</v>
      </c>
      <c r="E40" s="103">
        <f t="shared" si="2"/>
        <v>894326</v>
      </c>
      <c r="F40" s="103">
        <f t="shared" si="2"/>
        <v>159838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COUNCIL OF MICHIGAN FOUNDATIONS</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5191767.0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1639689.0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3168100.0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135715.0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2178834.0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727787.0</v>
      </c>
      <c r="E12" s="108">
        <f>D11-D12</f>
        <v>1451047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3.2717288E7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44303606</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105488.0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2102341.0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172920.0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2380749</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1.9199027E7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2.272383E7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41922857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44303606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COUNCIL OF MICHIGAN FOUNDATIONS</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2024'!C40</f>
        <v>6721951</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2024'!C31</f>
        <v>110963</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6610988</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550915.6667</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2024'!E2+'Balance Sheet 2024'!E3</f>
        <v>6831456</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12.40018466</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2024'!E30</f>
        <v>19199027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2024'!C40</f>
        <v>6721951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560162.5833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34.2740261</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2024'!E13:E15)</f>
        <v>32717288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2024'!C40</f>
        <v>6721951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560162.5833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58.40677149</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70.80695615</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2024'!E2:E7,'Revenues 2024'!F10:F15)</f>
        <v>1645360</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2024'!F44</f>
        <v>5831081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0.2821706644</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2024'!C7:C9)</f>
        <v>3184463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2024'!C10:C12)</f>
        <v>673073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3857536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2024'!C40</f>
        <v>6721951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0.5738714846</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2024'!C10:C11)</f>
        <v>453397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2024'!C7:C9)</f>
        <v>3184463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0.1423778515</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247</v>
      </c>
      <c r="D41" s="75">
        <f>'Expenses 2024'!D40</f>
        <v>5667787</v>
      </c>
      <c r="E41" s="164">
        <f t="shared" ref="E41:E44" si="1">D41/$D$44</f>
        <v>0.8431758875</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2024'!E40</f>
        <v>894326</v>
      </c>
      <c r="E42" s="164">
        <f t="shared" si="1"/>
        <v>0.1330455994</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2024'!F40</f>
        <v>159838</v>
      </c>
      <c r="E43" s="164">
        <f t="shared" si="1"/>
        <v>0.02377851311</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6721951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2024'!F9</f>
        <v>1335560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2024'!F40</f>
        <v>159838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8.355710157</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2024'!E2:E10)</f>
        <v>10135271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2024'!E19:E22)</f>
        <v>2207829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4.59060507</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2024'!E18</f>
        <v>44303606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COUNCIL OF MICHIGAN FOUNDATIONS</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186</v>
      </c>
      <c r="D5" s="176">
        <f>'Ratios 2022'!D8</f>
        <v>11.64419713</v>
      </c>
      <c r="E5" s="176">
        <f>'Ratios 2023'!D8</f>
        <v>10.70891477</v>
      </c>
      <c r="F5" s="176">
        <f>'Ratios 2024'!D8</f>
        <v>12.40018466</v>
      </c>
      <c r="G5" s="176">
        <f>average(D5:F5)</f>
        <v>11.58443219</v>
      </c>
      <c r="H5" s="149" t="s">
        <v>193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195</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194</v>
      </c>
      <c r="D10" s="148">
        <f>'Ratios 2022'!D14</f>
        <v>24.5333802</v>
      </c>
      <c r="E10" s="148">
        <f>'Ratios 2023'!D14</f>
        <v>26.99305438</v>
      </c>
      <c r="F10" s="148">
        <f>'Ratios 2024'!D14</f>
        <v>34.2740261</v>
      </c>
      <c r="G10" s="176">
        <f>average(D10:F10)</f>
        <v>28.60015356</v>
      </c>
      <c r="H10" s="149" t="s">
        <v>193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202</v>
      </c>
      <c r="D15" s="179">
        <f>'Ratios 2022'!D20</f>
        <v>44.19301896</v>
      </c>
      <c r="E15" s="179">
        <f>'Ratios 2023'!D20</f>
        <v>48.83975473</v>
      </c>
      <c r="F15" s="179">
        <f>'Ratios 2024'!D20</f>
        <v>58.40677149</v>
      </c>
      <c r="G15" s="176">
        <f>average(D15:F15)</f>
        <v>50.47984839</v>
      </c>
      <c r="H15" s="149" t="s">
        <v>193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204</v>
      </c>
      <c r="D20" s="162">
        <f>'Ratios 2022'!D26</f>
        <v>0.841132928</v>
      </c>
      <c r="E20" s="162">
        <f>'Ratios 2023'!D26</f>
        <v>0.4633155433</v>
      </c>
      <c r="F20" s="162">
        <f>'Ratios 2024'!D26</f>
        <v>0.2821706644</v>
      </c>
      <c r="G20" s="180">
        <f>average(D20:F20)</f>
        <v>0.5288730452</v>
      </c>
      <c r="H20" s="149" t="s">
        <v>208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214</v>
      </c>
      <c r="D25" s="162">
        <f>'Ratios 2022'!D33</f>
        <v>0.4593712622</v>
      </c>
      <c r="E25" s="162">
        <f>'Ratios 2023'!D33</f>
        <v>0.4995474273</v>
      </c>
      <c r="F25" s="162">
        <f>'Ratios 2024'!D33</f>
        <v>0.5738714846</v>
      </c>
      <c r="G25" s="180">
        <f>average(D25:F25)</f>
        <v>0.510930058</v>
      </c>
      <c r="H25" s="149" t="s">
        <v>215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216</v>
      </c>
      <c r="D30" s="162">
        <f>'Ratios 2022'!D38</f>
        <v>0.1538600515</v>
      </c>
      <c r="E30" s="162">
        <f>'Ratios 2023'!D38</f>
        <v>0.141419115</v>
      </c>
      <c r="F30" s="162">
        <f>'Ratios 2024'!D38</f>
        <v>0.1423778515</v>
      </c>
      <c r="G30" s="180">
        <f>average(D30:F30)</f>
        <v>0.1458856727</v>
      </c>
      <c r="H30" s="149" t="s">
        <v>219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0.8437567886</v>
      </c>
      <c r="E35" s="162">
        <f>'Ratios 2023'!E41</f>
        <v>0.8333925724</v>
      </c>
      <c r="F35" s="162">
        <f>'Ratios 2024'!E41</f>
        <v>0.8431758875</v>
      </c>
      <c r="G35" s="180">
        <f t="shared" ref="G35:G37" si="1">average(D35:F35)</f>
        <v>0.8401084162</v>
      </c>
      <c r="H35" s="180"/>
      <c r="I35" s="43"/>
      <c r="J35" s="43"/>
      <c r="K35" s="43"/>
      <c r="L35" s="43"/>
      <c r="M35" s="43"/>
      <c r="N35" s="43"/>
      <c r="O35" s="43"/>
      <c r="P35" s="43"/>
      <c r="Q35" s="43"/>
      <c r="R35" s="43"/>
      <c r="S35" s="43"/>
      <c r="T35" s="43"/>
      <c r="U35" s="43"/>
      <c r="V35" s="43"/>
      <c r="W35" s="43"/>
      <c r="X35" s="43"/>
      <c r="Y35" s="43"/>
    </row>
    <row r="36">
      <c r="A36" s="138"/>
      <c r="B36" s="52"/>
      <c r="C36" s="147" t="s">
        <v>223</v>
      </c>
      <c r="D36" s="162">
        <f>'Ratios 2022'!E42</f>
        <v>0.1400388098</v>
      </c>
      <c r="E36" s="162">
        <f>'Ratios 2023'!E42</f>
        <v>0.147449001</v>
      </c>
      <c r="F36" s="162">
        <f>'Ratios 2024'!E42</f>
        <v>0.1330455994</v>
      </c>
      <c r="G36" s="180">
        <f t="shared" si="1"/>
        <v>0.1401778034</v>
      </c>
      <c r="H36" s="180"/>
      <c r="I36" s="43"/>
      <c r="J36" s="43"/>
      <c r="K36" s="43"/>
      <c r="L36" s="43"/>
      <c r="M36" s="43"/>
      <c r="N36" s="43"/>
      <c r="O36" s="43"/>
      <c r="P36" s="43"/>
      <c r="Q36" s="43"/>
      <c r="R36" s="43"/>
      <c r="S36" s="43"/>
      <c r="T36" s="43"/>
      <c r="U36" s="43"/>
      <c r="V36" s="43"/>
      <c r="W36" s="43"/>
      <c r="X36" s="43"/>
      <c r="Y36" s="43"/>
    </row>
    <row r="37">
      <c r="A37" s="138"/>
      <c r="B37" s="181"/>
      <c r="C37" s="147" t="s">
        <v>224</v>
      </c>
      <c r="D37" s="162">
        <f>'Ratios 2022'!E43</f>
        <v>0.01620440153</v>
      </c>
      <c r="E37" s="162">
        <f>'Ratios 2023'!E43</f>
        <v>0.0191584266</v>
      </c>
      <c r="F37" s="162">
        <f>'Ratios 2024'!E43</f>
        <v>0.02377851311</v>
      </c>
      <c r="G37" s="180">
        <f t="shared" si="1"/>
        <v>0.01971378041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229</v>
      </c>
      <c r="D42" s="165">
        <f>'Ratios 2022'!D49</f>
        <v>38.4134076</v>
      </c>
      <c r="E42" s="165">
        <f>'Ratios 2023'!D49</f>
        <v>40.15720833</v>
      </c>
      <c r="F42" s="165">
        <f>'Ratios 2024'!D49</f>
        <v>8.355710157</v>
      </c>
      <c r="G42" s="182">
        <f>average(D42:F42)</f>
        <v>28.97544203</v>
      </c>
      <c r="H42" s="149" t="s">
        <v>230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235</v>
      </c>
      <c r="D47" s="148">
        <f>'Ratios 2022'!D54</f>
        <v>5.917833061</v>
      </c>
      <c r="E47" s="148">
        <f>'Ratios 2023'!D54</f>
        <v>9.755981032</v>
      </c>
      <c r="F47" s="148">
        <f>'Ratios 2024'!D54</f>
        <v>4.59060507</v>
      </c>
      <c r="G47" s="176">
        <f>average(D47:F47)</f>
        <v>6.754806387</v>
      </c>
      <c r="H47" s="149" t="s">
        <v>236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241</v>
      </c>
      <c r="D52" s="183">
        <f>'Ratios 2022'!D59</f>
        <v>0</v>
      </c>
      <c r="E52" s="183">
        <f>'Ratios 2023'!D59</f>
        <v>0</v>
      </c>
      <c r="F52" s="183">
        <f>'Ratios 2024'!D59</f>
        <v>0</v>
      </c>
      <c r="G52" s="184">
        <f>average(D52:F52)</f>
        <v>0</v>
      </c>
      <c r="H52" s="149" t="s">
        <v>242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COUNCIL OF MICHIGAN FOUNDATIONS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COUNCIL OF MICHIGAN FOUNDATIONS</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4848233.0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4848233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1724500.0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493415.0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15350.0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2100.0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1616.0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2236981</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419221.0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84</v>
      </c>
      <c r="D26" s="50">
        <v>964569.0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2722822.0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-1758253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-1758253</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17750.0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17750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5763932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COUNCIL OF MICHIGAN FOUNDATIONS</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1224819</v>
      </c>
      <c r="D3" s="99">
        <v>1224819.0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561911</v>
      </c>
      <c r="D7" s="99">
        <v>409558.0</v>
      </c>
      <c r="E7" s="99">
        <v>135248.0</v>
      </c>
      <c r="F7" s="99">
        <v>17105.0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2382700</v>
      </c>
      <c r="D9" s="99">
        <v>1736667.0</v>
      </c>
      <c r="E9" s="99">
        <v>573499.0</v>
      </c>
      <c r="F9" s="99">
        <v>72534.0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200915</v>
      </c>
      <c r="D10" s="99">
        <v>146440.0</v>
      </c>
      <c r="E10" s="99">
        <v>48359.0</v>
      </c>
      <c r="F10" s="99">
        <v>6116.0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252143</v>
      </c>
      <c r="D11" s="99">
        <v>183778.0</v>
      </c>
      <c r="E11" s="99">
        <v>60689.0</v>
      </c>
      <c r="F11" s="99">
        <v>7676.0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180258</v>
      </c>
      <c r="D12" s="99">
        <v>131384.0</v>
      </c>
      <c r="E12" s="99">
        <v>43387.0</v>
      </c>
      <c r="F12" s="99">
        <v>5487.0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99841</v>
      </c>
      <c r="D15" s="99">
        <v>96847.0</v>
      </c>
      <c r="E15" s="99">
        <v>2994.0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15850</v>
      </c>
      <c r="D16" s="99">
        <v>0.0</v>
      </c>
      <c r="E16" s="99">
        <v>15850.0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81749</v>
      </c>
      <c r="D17" s="99">
        <v>0.0</v>
      </c>
      <c r="E17" s="99">
        <v>81749.0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9207</v>
      </c>
      <c r="D19" s="99">
        <v>0.0</v>
      </c>
      <c r="E19" s="99">
        <v>9207.0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1618815</v>
      </c>
      <c r="D20" s="99">
        <v>1616665.0</v>
      </c>
      <c r="E20" s="99">
        <v>0.0</v>
      </c>
      <c r="F20" s="99">
        <v>2150.0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42964</v>
      </c>
      <c r="D22" s="99">
        <v>28750.0</v>
      </c>
      <c r="E22" s="99">
        <v>12618.0</v>
      </c>
      <c r="F22" s="99">
        <v>1596.0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101344</v>
      </c>
      <c r="D23" s="99">
        <v>72901.0</v>
      </c>
      <c r="E23" s="99">
        <v>25250.0</v>
      </c>
      <c r="F23" s="99">
        <v>3193.0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40127</v>
      </c>
      <c r="D25" s="99">
        <v>28822.0</v>
      </c>
      <c r="E25" s="99">
        <v>10036.0</v>
      </c>
      <c r="F25" s="99">
        <v>1269.0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203398</v>
      </c>
      <c r="D26" s="99">
        <v>152867.0</v>
      </c>
      <c r="E26" s="99">
        <v>44858.0</v>
      </c>
      <c r="F26" s="99">
        <v>5673.0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539139</v>
      </c>
      <c r="D28" s="99">
        <v>539139.0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58490</v>
      </c>
      <c r="D31" s="99">
        <v>34981.0</v>
      </c>
      <c r="E31" s="99">
        <v>20870.0</v>
      </c>
      <c r="F31" s="99">
        <v>2639.0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8">
        <f t="shared" si="1"/>
        <v>64763</v>
      </c>
      <c r="D34" s="99">
        <v>61583.0</v>
      </c>
      <c r="E34" s="99">
        <v>2823.0</v>
      </c>
      <c r="F34" s="99">
        <v>357.0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64101</v>
      </c>
      <c r="D35" s="99">
        <v>42959.0</v>
      </c>
      <c r="E35" s="99">
        <v>18768.0</v>
      </c>
      <c r="F35" s="99">
        <v>2374.0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8">
        <f t="shared" si="1"/>
        <v>46214</v>
      </c>
      <c r="D36" s="99">
        <v>27639.0</v>
      </c>
      <c r="E36" s="99">
        <v>16489.0</v>
      </c>
      <c r="F36" s="99">
        <v>2086.0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8">
        <f t="shared" si="1"/>
        <v>0</v>
      </c>
      <c r="D37" s="99">
        <v>36010.0</v>
      </c>
      <c r="E37" s="99">
        <v>-31967.0</v>
      </c>
      <c r="F37" s="99">
        <v>-4043.0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7788748</v>
      </c>
      <c r="D40" s="103">
        <f t="shared" si="2"/>
        <v>6571809</v>
      </c>
      <c r="E40" s="103">
        <f t="shared" si="2"/>
        <v>1090727</v>
      </c>
      <c r="F40" s="103">
        <f t="shared" si="2"/>
        <v>126212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COUNCIL OF MICHIGAN FOUNDATIONS</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5879493.0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1621561.0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1821764.0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121292.0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804715.0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680557.0</v>
      </c>
      <c r="E12" s="108">
        <f>D11-D12</f>
        <v>124158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2.8684024E7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40454.0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38292746</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126948.0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1468925.0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113416.0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1709289</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1.5923693E7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2.0659764E7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36583457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38292746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COUNCIL OF MICHIGAN FOUNDATIONS</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2022'!C40</f>
        <v>7788748</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2022'!C31</f>
        <v>58490</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7730258</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644188.1667</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2022'!E2+'Balance Sheet 2022'!E3</f>
        <v>7501054</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11.64419713</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2022'!E30</f>
        <v>15923693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2022'!C40</f>
        <v>7788748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649062.3333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24.5333802</v>
      </c>
      <c r="E14" s="149" t="s">
        <v>193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2022'!E13:E15)</f>
        <v>28684024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2022'!C40</f>
        <v>7788748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649062.3333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44.19301896</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55.83721608</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2022'!E2:E7,'Revenues 2022'!F10:F15)</f>
        <v>4848233</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2022'!F44</f>
        <v>5763932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0.841132928</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2022'!C7:C9)</f>
        <v>2944611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2022'!C10:C12)</f>
        <v>633316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3577927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2022'!C40</f>
        <v>7788748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0.4593712622</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2022'!C10:C11)</f>
        <v>453058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2022'!C7:C9)</f>
        <v>2944611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0.1538600515</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222</v>
      </c>
      <c r="D41" s="75">
        <f>'Expenses 2022'!D40</f>
        <v>6571809</v>
      </c>
      <c r="E41" s="164">
        <f t="shared" ref="E41:E44" si="1">D41/$D$44</f>
        <v>0.8437567886</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2022'!E40</f>
        <v>1090727</v>
      </c>
      <c r="E42" s="164">
        <f t="shared" si="1"/>
        <v>0.1400388098</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2022'!F40</f>
        <v>126212</v>
      </c>
      <c r="E43" s="164">
        <f t="shared" si="1"/>
        <v>0.01620440153</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7788748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2022'!F9</f>
        <v>4848233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2022'!F40</f>
        <v>126212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38.4134076</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2022'!E2:E10)</f>
        <v>9444110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2022'!E19:E22)</f>
        <v>1595873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5.917833061</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2022'!E18</f>
        <v>38292746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COUNCIL OF MICHIGAN FOUNDATIONS</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6062855.0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6062855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1649120.0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820286.0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20450.0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2900.0</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2167.0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69</v>
      </c>
      <c r="D16" s="57"/>
      <c r="E16" s="57"/>
      <c r="F16" s="57">
        <f>sum(F10:F15)</f>
        <v>2494923</v>
      </c>
      <c r="G16" s="58"/>
      <c r="H16" s="58"/>
      <c r="I16" s="58"/>
      <c r="J16" s="58"/>
      <c r="K16" s="58"/>
      <c r="L16" s="58"/>
      <c r="M16" s="58"/>
      <c r="N16" s="58"/>
      <c r="O16" s="58"/>
      <c r="P16" s="58"/>
      <c r="Q16" s="58"/>
      <c r="R16" s="58"/>
      <c r="S16" s="58"/>
      <c r="T16" s="58"/>
      <c r="U16" s="58"/>
      <c r="V16" s="58"/>
      <c r="W16" s="58"/>
      <c r="X16" s="58"/>
      <c r="Y16" s="58"/>
      <c r="Z16" s="58"/>
    </row>
    <row r="17">
      <c r="A17" s="65" t="s">
        <v>70</v>
      </c>
      <c r="B17" s="66">
        <v>3.0</v>
      </c>
      <c r="C17" s="67" t="s">
        <v>71</v>
      </c>
      <c r="D17" s="61"/>
      <c r="E17" s="61"/>
      <c r="F17" s="62">
        <v>675085.0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72</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73</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74</v>
      </c>
      <c r="E20" s="73" t="s">
        <v>75</v>
      </c>
      <c r="F20" s="74"/>
      <c r="G20" s="43"/>
      <c r="H20" s="43"/>
      <c r="I20" s="43"/>
      <c r="J20" s="43"/>
      <c r="K20" s="43"/>
      <c r="L20" s="43"/>
      <c r="M20" s="43"/>
      <c r="N20" s="43"/>
      <c r="O20" s="43"/>
      <c r="P20" s="43"/>
      <c r="Q20" s="43"/>
      <c r="R20" s="43"/>
      <c r="S20" s="43"/>
      <c r="T20" s="43"/>
      <c r="U20" s="43"/>
      <c r="V20" s="43"/>
      <c r="W20" s="43"/>
      <c r="X20" s="43"/>
      <c r="Y20" s="43"/>
      <c r="Z20" s="43"/>
    </row>
    <row r="21">
      <c r="A21" s="49"/>
      <c r="B21" s="59" t="s">
        <v>76</v>
      </c>
      <c r="C21" s="46" t="s">
        <v>77</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78</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79</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80</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81</v>
      </c>
      <c r="E25" s="73" t="s">
        <v>82</v>
      </c>
      <c r="F25" s="74"/>
      <c r="G25" s="76"/>
      <c r="H25" s="43"/>
      <c r="I25" s="43"/>
      <c r="J25" s="43"/>
      <c r="K25" s="43"/>
      <c r="L25" s="43"/>
      <c r="M25" s="43"/>
      <c r="N25" s="43"/>
      <c r="O25" s="43"/>
      <c r="P25" s="43"/>
      <c r="Q25" s="43"/>
      <c r="R25" s="43"/>
      <c r="S25" s="43"/>
      <c r="T25" s="43"/>
      <c r="U25" s="43"/>
      <c r="V25" s="43"/>
      <c r="W25" s="43"/>
      <c r="X25" s="43"/>
      <c r="Y25" s="43"/>
      <c r="Z25" s="43"/>
    </row>
    <row r="26">
      <c r="A26" s="49"/>
      <c r="B26" s="45" t="s">
        <v>83</v>
      </c>
      <c r="C26" s="77" t="s">
        <v>243</v>
      </c>
      <c r="D26" s="50">
        <v>5499815.0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85</v>
      </c>
      <c r="D27" s="50">
        <v>1645466.0</v>
      </c>
      <c r="E27" s="50">
        <v>9180.0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86</v>
      </c>
      <c r="D28" s="75">
        <f t="shared" ref="D28:E28" si="2">D26-D27</f>
        <v>3854349</v>
      </c>
      <c r="E28" s="75">
        <f t="shared" si="2"/>
        <v>-9180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87</v>
      </c>
      <c r="D29" s="57"/>
      <c r="E29" s="57"/>
      <c r="F29" s="57">
        <f>sum(D28:E28)</f>
        <v>3845169</v>
      </c>
      <c r="G29" s="58"/>
      <c r="H29" s="58"/>
      <c r="I29" s="58"/>
      <c r="J29" s="58"/>
      <c r="K29" s="58"/>
      <c r="L29" s="58"/>
      <c r="M29" s="58"/>
      <c r="N29" s="58"/>
      <c r="O29" s="58"/>
      <c r="P29" s="58"/>
      <c r="Q29" s="58"/>
      <c r="R29" s="58"/>
      <c r="S29" s="58"/>
      <c r="T29" s="58"/>
      <c r="U29" s="58"/>
      <c r="V29" s="58"/>
      <c r="W29" s="58"/>
      <c r="X29" s="58"/>
      <c r="Y29" s="58"/>
      <c r="Z29" s="58"/>
    </row>
    <row r="30">
      <c r="A30" s="49"/>
      <c r="B30" s="59" t="s">
        <v>88</v>
      </c>
      <c r="C30" s="51" t="s">
        <v>89</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90</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91</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92</v>
      </c>
      <c r="C33" s="51" t="s">
        <v>93</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94</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95</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96</v>
      </c>
      <c r="C36" s="51" t="s">
        <v>97</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98</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99</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100</v>
      </c>
      <c r="C39" s="83" t="s">
        <v>101</v>
      </c>
      <c r="D39" s="74"/>
      <c r="E39" s="48">
        <v>7769.0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69</v>
      </c>
      <c r="D43" s="79"/>
      <c r="E43" s="79"/>
      <c r="F43" s="57">
        <f>sum(E39:E42)</f>
        <v>7769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13085801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COUNCIL OF MICHIGAN FOUNDATIONS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525560</v>
      </c>
      <c r="D3" s="99">
        <v>525560.0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578898</v>
      </c>
      <c r="D7" s="99">
        <v>428115.0</v>
      </c>
      <c r="E7" s="99">
        <v>132377.0</v>
      </c>
      <c r="F7" s="99">
        <v>18406.0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2699004</v>
      </c>
      <c r="D9" s="99">
        <v>1996003.0</v>
      </c>
      <c r="E9" s="99">
        <v>617185.0</v>
      </c>
      <c r="F9" s="99">
        <v>85816.0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216430</v>
      </c>
      <c r="D10" s="99">
        <v>160057.0</v>
      </c>
      <c r="E10" s="99">
        <v>49491.0</v>
      </c>
      <c r="F10" s="99">
        <v>6882.0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247128</v>
      </c>
      <c r="D11" s="99">
        <v>182759.0</v>
      </c>
      <c r="E11" s="99">
        <v>56511.0</v>
      </c>
      <c r="F11" s="99">
        <v>7858.0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195224</v>
      </c>
      <c r="D12" s="99">
        <v>144375.0</v>
      </c>
      <c r="E12" s="99">
        <v>44642.0</v>
      </c>
      <c r="F12" s="99">
        <v>6207.0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121800</v>
      </c>
      <c r="D15" s="99">
        <v>114492.0</v>
      </c>
      <c r="E15" s="99">
        <v>7308.0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17400</v>
      </c>
      <c r="D16" s="99">
        <v>0.0</v>
      </c>
      <c r="E16" s="99">
        <v>17400.0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51658</v>
      </c>
      <c r="D17" s="99">
        <v>0.0</v>
      </c>
      <c r="E17" s="99">
        <v>51658.0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17058</v>
      </c>
      <c r="D19" s="99">
        <v>0.0</v>
      </c>
      <c r="E19" s="99">
        <v>17058.0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1838920</v>
      </c>
      <c r="D20" s="99">
        <v>1794763.0</v>
      </c>
      <c r="E20" s="99">
        <v>36657.0</v>
      </c>
      <c r="F20" s="99">
        <v>7500.0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51973</v>
      </c>
      <c r="D22" s="99">
        <v>37498.0</v>
      </c>
      <c r="E22" s="99">
        <v>12708.0</v>
      </c>
      <c r="F22" s="99">
        <v>1767.0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123716</v>
      </c>
      <c r="D23" s="99">
        <v>87903.0</v>
      </c>
      <c r="E23" s="99">
        <v>31441.0</v>
      </c>
      <c r="F23" s="99">
        <v>4372.0</v>
      </c>
      <c r="G23" s="43"/>
      <c r="H23" s="43"/>
      <c r="I23" s="43"/>
      <c r="J23" s="43"/>
      <c r="K23" s="43"/>
      <c r="L23" s="43"/>
      <c r="M23" s="43"/>
      <c r="N23" s="43"/>
      <c r="O23" s="43"/>
      <c r="P23" s="43"/>
      <c r="Q23" s="43"/>
      <c r="R23" s="43"/>
      <c r="S23" s="43"/>
      <c r="T23" s="43"/>
      <c r="U23" s="43"/>
      <c r="V23" s="43"/>
      <c r="W23" s="43"/>
      <c r="X23" s="43"/>
      <c r="Y23" s="43"/>
      <c r="Z23" s="43"/>
    </row>
    <row r="24">
      <c r="A24" s="45">
        <v>15.0</v>
      </c>
      <c r="B24" s="46" t="s">
        <v>73</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105666</v>
      </c>
      <c r="D25" s="99">
        <v>80145.0</v>
      </c>
      <c r="E25" s="99">
        <v>22407.0</v>
      </c>
      <c r="F25" s="99">
        <v>3114.0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196599</v>
      </c>
      <c r="D26" s="99">
        <v>149587.0</v>
      </c>
      <c r="E26" s="99">
        <v>41273.0</v>
      </c>
      <c r="F26" s="99">
        <v>5739.0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706351</v>
      </c>
      <c r="D28" s="99">
        <v>706351.0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59527</v>
      </c>
      <c r="D31" s="99">
        <v>36063.0</v>
      </c>
      <c r="E31" s="99">
        <v>20600.0</v>
      </c>
      <c r="F31" s="99">
        <v>2864.0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140</v>
      </c>
      <c r="C34" s="98">
        <f t="shared" si="1"/>
        <v>59771</v>
      </c>
      <c r="D34" s="99">
        <v>39142.0</v>
      </c>
      <c r="E34" s="99">
        <v>18111.0</v>
      </c>
      <c r="F34" s="99">
        <v>2518.0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50945</v>
      </c>
      <c r="D35" s="99">
        <v>38559.0</v>
      </c>
      <c r="E35" s="99">
        <v>10874.0</v>
      </c>
      <c r="F35" s="99">
        <v>1512.0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16873</v>
      </c>
      <c r="D36" s="99">
        <v>10222.0</v>
      </c>
      <c r="E36" s="99">
        <v>5839.0</v>
      </c>
      <c r="F36" s="99">
        <v>812.0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8">
        <f t="shared" si="1"/>
        <v>0</v>
      </c>
      <c r="D37" s="99">
        <v>35957.0</v>
      </c>
      <c r="E37" s="99">
        <v>-31568.0</v>
      </c>
      <c r="F37" s="99">
        <v>-4389.0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7880501</v>
      </c>
      <c r="D40" s="103">
        <f t="shared" si="2"/>
        <v>6567551</v>
      </c>
      <c r="E40" s="103">
        <f t="shared" si="2"/>
        <v>1161972</v>
      </c>
      <c r="F40" s="103">
        <f t="shared" si="2"/>
        <v>150978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COUNCIL OF MICHIGAN FOUNDATIONS</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5343119.0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1636393.0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4211432.0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307465.0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673709.0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616825.0</v>
      </c>
      <c r="E12" s="108">
        <f>D11-D12</f>
        <v>56884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3.2073478E7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373084.0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44001855</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122675.0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1055926.0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185120.0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1363721</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1.7726566E7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2.4911568E7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42638134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44001855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