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<sst xmlns="http://schemas.openxmlformats.org/spreadsheetml/2006/main" count="861" uniqueCount="247">
  <si>
    <t>CLASSIC WINES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</si>
  <si>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</si>
  <si>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</si>
  <si>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</si>
  <si>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</si>
  <si>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</si>
  <si>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</si>
  <si>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</si>
  <si>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</si>
  <si>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</si>
  <si>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</si>
  <si>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</si>
  <si>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</si>
  <si>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</si>
  <si>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</si>
  <si>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</si>
  <si>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</si>
  <si>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</si>
  <si>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</si>
  <si>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</si>
  <si>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</si>
  <si>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</si>
  <si>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</si>
  <si>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</si>
  <si>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</si>
  <si>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</si>
  <si>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</si>
  <si>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</si>
  <si>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</si>
  <si>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</si>
  <si>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</si>
  <si>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</si>
  <si>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</si>
  <si>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</si>
  <si>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</si>
  <si>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</si>
  <si>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</si>
  <si>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</si>
  <si>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</si>
  <si>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</si>
  <si>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</si>
  <si>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</si>
  <si>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</si>
  <si>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</si>
  <si>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</si>
  <si>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</si>
  <si>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</si>
  <si>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</si>
  <si>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</si>
  <si>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</si>
  <si>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</si>
  <si>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</si>
  <si>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</si>
  <si>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</si>
  <si>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</si>
  <si>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</si>
  <si>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</si>
  <si>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</si>
  <si>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</si>
  <si>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</si>
  <si>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</si>
  <si>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</si>
  <si>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</si>
  <si>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</si>
  <si>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</si>
  <si>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</si>
  <si>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</si>
  <si>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</si>
  <si>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</si>
  <si>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</si>
  <si>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</si>
  <si>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</si>
  <si>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</si>
  <si>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</si>
  <si>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</si>
  <si>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</si>
  <si>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</si>
  <si>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</si>
  <si>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</si>
  <si>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</si>
  <si>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</si>
  <si>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</si>
  <si>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</si>
  <si>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</si>
  <si>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</si>
  <si>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</si>
  <si>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</si>
  <si>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</si>
  <si>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</si>
  <si>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</si>
  <si>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</si>
  <si>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</si>
  <si>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</si>
  <si>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</si>
  <si>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</si>
  <si>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</si>
  <si>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 MISC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</si>
  <si>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</si>
  <si>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</si>
  <si>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</si>
  <si>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</si>
  <si>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</si>
  <si>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</si>
  <si>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</si>
  <si>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</si>
  <si>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</si>
  <si>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</si>
  <si>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</si>
  <si>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</si>
  <si>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</si>
  <si>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</si>
  <si>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</si>
  <si>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</si>
  <si>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</si>
  <si>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</si>
  <si>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</si>
  <si>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</si>
  <si>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</si>
  <si>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</si>
  <si>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</si>
  <si>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</si>
  <si>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</si>
  <si>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</si>
  <si>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</si>
  <si>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</si>
  <si>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</si>
  <si>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</si>
  <si>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</si>
  <si>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</si>
  <si>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</si>
  <si>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</si>
  <si>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</si>
  <si>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</si>
  <si>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</si>
  <si>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CREDIT CARD FEES</t>
  </si>
  <si>
    <t>ALLOCATED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</si>
  <si>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</si>
  <si>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</si>
  <si>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</si>
  <si>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</si>
  <si>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</si>
  <si>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</si>
  <si>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</si>
  <si>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</si>
  <si>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</si>
  <si>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</si>
  <si>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</si>
  <si>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</si>
  <si>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</si>
  <si>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</si>
  <si>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</si>
  <si>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</si>
  <si>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</si>
  <si>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</si>
  <si>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</si>
  <si>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</si>
  <si>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</si>
  <si>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</si>
  <si>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</si>
  <si>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</si>
  <si>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</si>
  <si>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</si>
  <si>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</si>
  <si>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</si>
  <si>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</si>
  <si>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</si>
  <si>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</si>
  <si>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</si>
  <si>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</si>
  <si>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</si>
  <si>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</si>
  <si>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</si>
  <si>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</si>
  <si>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</si>
  <si>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</si>
  <si>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</si>
  <si>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</si>
  <si>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</si>
  <si>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</si>
  <si>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</si>
  <si>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</si>
  <si>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</si>
  <si>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</si>
  <si>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</si>
  <si>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</si>
  <si>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</si>
  <si>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</si>
  <si>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</si>
  <si>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</si>
  <si>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</si>
  <si>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</si>
  <si>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</si>
  <si>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</si>
  <si>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</si>
  <si>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</si>
  <si>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</si>
  <si>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</si>
  <si>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</si>
  <si>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</si>
  <si>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</si>
  <si>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</si>
  <si>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</si>
  <si>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</si>
  <si>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</si>
  <si>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</si>
  <si>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</si>
  <si>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</si>
  <si>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</si>
  <si>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</si>
  <si>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</si>
  <si>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</si>
  <si>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</si>
  <si>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</si>
  <si>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</si>
  <si>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</si>
  <si>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</si>
  <si>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</si>
  <si>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</si>
  <si>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</si>
  <si>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</si>
  <si>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</si>
  <si>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</si>
  <si>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</si>
  <si>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</si>
  <si>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</si>
  <si>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</si>
  <si>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</si>
  <si>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</si>
  <si>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</si>
  <si>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</si>
  <si>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</si>
  <si>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</si>
  <si>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</si>
  <si>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</si>
  <si>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</si>
  <si>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</si>
  <si>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</si>
  <si>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INCOME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</si>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</sst>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CLASSIC WINES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371242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6</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371236</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30936.33333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590875</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19.09971016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419071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371242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30936.83333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13.54602119</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371242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30936.83333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19.09971016</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319100</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335052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0.9523894798</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111862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8591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120453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371242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0.324459517</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111862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238</v>
      </c>
      <c r="D41" s="75">
        <f>'Expenses 2022'!D40</f>
        <v>332053</v>
      </c>
      <c r="E41" s="165">
        <f t="shared" ref="E41:E44" si="1">D41/$D$44</f>
        <v>0.8944381293</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34263</v>
      </c>
      <c r="E42" s="165">
        <f t="shared" si="1"/>
        <v>0.09229289789</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4926</v>
      </c>
      <c r="E43" s="165">
        <f t="shared" si="1"/>
        <v>0.0132689728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371242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319100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4926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64.77872513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660190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90919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7.261298518</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660190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CLASSIC WINES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263000.0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156441.0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263000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168210.0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130734.0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37476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237</v>
      </c>
      <c r="D39" s="74"/>
      <c r="E39" s="48">
        <v>197.0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300673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CLASSIC WINES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142500</v>
      </c>
      <c r="D3" s="99">
        <v>142500.0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106043</v>
      </c>
      <c r="D7" s="99">
        <v>84834.0</v>
      </c>
      <c r="E7" s="99">
        <v>21209.0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693</v>
      </c>
      <c r="D11" s="99">
        <v>554.0</v>
      </c>
      <c r="E11" s="99">
        <v>139.0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8234</v>
      </c>
      <c r="D12" s="99">
        <v>6587.0</v>
      </c>
      <c r="E12" s="99">
        <v>1647.0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4610</v>
      </c>
      <c r="D16" s="99">
        <v>0.0</v>
      </c>
      <c r="E16" s="99">
        <v>4610.0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173</v>
      </c>
      <c r="D20" s="99">
        <v>0.0</v>
      </c>
      <c r="E20" s="99">
        <v>173.0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22311</v>
      </c>
      <c r="D22" s="99">
        <v>703.0</v>
      </c>
      <c r="E22" s="99">
        <v>21608.0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1407</v>
      </c>
      <c r="D23" s="99">
        <v>0.0</v>
      </c>
      <c r="E23" s="99">
        <v>1407.0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5104</v>
      </c>
      <c r="D25" s="99">
        <v>0.0</v>
      </c>
      <c r="E25" s="99">
        <v>5104.0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621</v>
      </c>
      <c r="D26" s="99">
        <v>0.0</v>
      </c>
      <c r="E26" s="99">
        <v>0.0</v>
      </c>
      <c r="F26" s="99">
        <v>621.0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4176</v>
      </c>
      <c r="D32" s="99">
        <v>0.0</v>
      </c>
      <c r="E32" s="99">
        <v>4176.0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0</v>
      </c>
      <c r="D34" s="99">
        <v>29663.0</v>
      </c>
      <c r="E34" s="99">
        <v>-29663.0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295872</v>
      </c>
      <c r="D40" s="104">
        <f t="shared" si="2"/>
        <v>264841</v>
      </c>
      <c r="E40" s="104">
        <f t="shared" si="2"/>
        <v>30410</v>
      </c>
      <c r="F40" s="104">
        <f t="shared" si="2"/>
        <v>621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CLASSIC WINES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531101.0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89750.0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5104.0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8491.0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8491.0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625955</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1052.0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146250.0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4062.0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50719.0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202083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423872.0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423872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625955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CLASSIC WINES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295872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295872</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24656</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531101</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21.5404364</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423872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295872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24656</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17.19143413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295872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24656</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21.5404364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263000</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300673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0.8747044131</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106043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8927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114970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295872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0.3885801968</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693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106043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0.006535084824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240</v>
      </c>
      <c r="D41" s="75">
        <f>'Expenses 2023'!D40</f>
        <v>264841</v>
      </c>
      <c r="E41" s="165">
        <f t="shared" ref="E41:E44" si="1">D41/$D$44</f>
        <v>0.8951201871</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30410</v>
      </c>
      <c r="E42" s="165">
        <f t="shared" si="1"/>
        <v>0.1027809323</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621</v>
      </c>
      <c r="E43" s="165">
        <f t="shared" si="1"/>
        <v>0.002098880597</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295872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263000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621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423.510467</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625955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151364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4.135428503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625955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CLASSIC WINES FOUNDATION</v>
      </c>
      <c r="B1" s="2" t="s">
        <v>241</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9"/>
      <c r="B5" s="49"/>
      <c r="C5" s="148" t="s">
        <v>179</v>
      </c>
      <c r="D5" s="177">
        <f>'Ratios 2021'!D8</f>
        <v>23.55022205</v>
      </c>
      <c r="E5" s="177">
        <f>'Ratios 2022'!D8</f>
        <v>19.09971016</v>
      </c>
      <c r="F5" s="177">
        <f>'Ratios 2023'!D8</f>
        <v>21.5404364</v>
      </c>
      <c r="G5" s="177">
        <f>average(D5:F5)</f>
        <v>21.39678954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9"/>
      <c r="B10" s="49"/>
      <c r="C10" s="148" t="s">
        <v>187</v>
      </c>
      <c r="D10" s="149">
        <f>'Ratios 2021'!D14</f>
        <v>14.85818568</v>
      </c>
      <c r="E10" s="149">
        <f>'Ratios 2022'!D14</f>
        <v>13.54602119</v>
      </c>
      <c r="F10" s="149">
        <f>'Ratios 2023'!D14</f>
        <v>17.19143413</v>
      </c>
      <c r="G10" s="177">
        <f>average(D10:F10)</f>
        <v>15.198547</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0</v>
      </c>
      <c r="G15" s="177">
        <f>average(D15:F15)</f>
        <v>0</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0.832340107</v>
      </c>
      <c r="E20" s="163">
        <f>'Ratios 2022'!D26</f>
        <v>0.9523894798</v>
      </c>
      <c r="F20" s="163">
        <f>'Ratios 2023'!D26</f>
        <v>0.8747044131</v>
      </c>
      <c r="G20" s="181">
        <f>average(D20:F20)</f>
        <v>0.886478</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0.3034472442</v>
      </c>
      <c r="E25" s="163">
        <f>'Ratios 2022'!D33</f>
        <v>0.324459517</v>
      </c>
      <c r="F25" s="163">
        <f>'Ratios 2023'!D33</f>
        <v>0.3885801968</v>
      </c>
      <c r="G25" s="181">
        <f>average(D25:F25)</f>
        <v>0.338828986</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v>
      </c>
      <c r="E30" s="163">
        <f>'Ratios 2022'!D38</f>
        <v>0</v>
      </c>
      <c r="F30" s="163">
        <f>'Ratios 2023'!D38</f>
        <v>0.006535084824</v>
      </c>
      <c r="G30" s="181">
        <f>average(D30:F30)</f>
        <v>0.002178361608</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9"/>
      <c r="B35" s="49"/>
      <c r="C35" s="148" t="s">
        <v>246</v>
      </c>
      <c r="D35" s="163">
        <f>'Ratios 2021'!E41</f>
        <v>0.892916491</v>
      </c>
      <c r="E35" s="163">
        <f>'Ratios 2022'!E41</f>
        <v>0.8944381293</v>
      </c>
      <c r="F35" s="163">
        <f>'Ratios 2023'!E41</f>
        <v>0.8951201871</v>
      </c>
      <c r="G35" s="181">
        <f t="shared" ref="G35:G37" si="1">average(D35:F35)</f>
        <v>0.8941582691</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0.1013775378</v>
      </c>
      <c r="E36" s="163">
        <f>'Ratios 2022'!E42</f>
        <v>0.09229289789</v>
      </c>
      <c r="F36" s="163">
        <f>'Ratios 2023'!E42</f>
        <v>0.1027809323</v>
      </c>
      <c r="G36" s="181">
        <f t="shared" si="1"/>
        <v>0.09881712268</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0.005705971144</v>
      </c>
      <c r="E37" s="163">
        <f>'Ratios 2022'!E43</f>
        <v>0.0132689728</v>
      </c>
      <c r="F37" s="163">
        <f>'Ratios 2023'!E43</f>
        <v>0.002098880597</v>
      </c>
      <c r="G37" s="181">
        <f t="shared" si="1"/>
        <v>0.00702460818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171.7111535</v>
      </c>
      <c r="E42" s="166">
        <f>'Ratios 2022'!D49</f>
        <v>64.77872513</v>
      </c>
      <c r="F42" s="166">
        <f>'Ratios 2023'!D49</f>
        <v>423.510467</v>
      </c>
      <c r="G42" s="183">
        <f>average(D42:F42)</f>
        <v>220.0001152</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3.706340424</v>
      </c>
      <c r="E47" s="149">
        <f>'Ratios 2022'!D54</f>
        <v>7.261298518</v>
      </c>
      <c r="F47" s="149">
        <f>'Ratios 2023'!D54</f>
        <v>4.135428503</v>
      </c>
      <c r="G47" s="177">
        <f>average(D47:F47)</f>
        <v>5.034355815</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CLASSIC WINES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CLASSIC WINES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338000.0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22250.0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105345.0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360250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177241.0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132105.0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45136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679.0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679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406084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CLASSIC WINES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180000</v>
      </c>
      <c r="D3" s="99">
        <v>180000.0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98313</v>
      </c>
      <c r="D7" s="99">
        <v>78650.0</v>
      </c>
      <c r="E7" s="99">
        <v>19663.0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13260</v>
      </c>
      <c r="D9" s="99">
        <v>10608.0</v>
      </c>
      <c r="E9" s="99">
        <v>2652.0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3000</v>
      </c>
      <c r="D16" s="99">
        <v>0.0</v>
      </c>
      <c r="E16" s="99">
        <v>3000.0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26300</v>
      </c>
      <c r="D22" s="99">
        <v>0.0</v>
      </c>
      <c r="E22" s="99">
        <v>24687.0</v>
      </c>
      <c r="F22" s="99">
        <v>1613.0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765</v>
      </c>
      <c r="D23" s="99">
        <v>0.0</v>
      </c>
      <c r="E23" s="99">
        <v>765.0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42110</v>
      </c>
      <c r="D25" s="99">
        <v>0.0</v>
      </c>
      <c r="E25" s="99">
        <v>42110.0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321</v>
      </c>
      <c r="D26" s="99">
        <v>0.0</v>
      </c>
      <c r="E26" s="99">
        <v>0.0</v>
      </c>
      <c r="F26" s="99">
        <v>321.0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197</v>
      </c>
      <c r="D31" s="99">
        <v>0.0</v>
      </c>
      <c r="E31" s="99">
        <v>197.0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3255</v>
      </c>
      <c r="D32" s="99">
        <v>0.0</v>
      </c>
      <c r="E32" s="99">
        <v>3255.0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164</v>
      </c>
      <c r="D34" s="99">
        <v>0.0</v>
      </c>
      <c r="E34" s="99">
        <v>0.0</v>
      </c>
      <c r="F34" s="99">
        <v>164.0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0</v>
      </c>
      <c r="D35" s="99">
        <v>59054.0</v>
      </c>
      <c r="E35" s="99">
        <v>-59054.0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367685</v>
      </c>
      <c r="D40" s="104">
        <f t="shared" si="2"/>
        <v>328312</v>
      </c>
      <c r="E40" s="104">
        <f t="shared" si="2"/>
        <v>37275</v>
      </c>
      <c r="F40" s="104">
        <f t="shared" si="2"/>
        <v>2098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CLASSIC WINES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721202.0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78500.0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10845.0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8491.0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8485.0</v>
      </c>
      <c r="E12" s="109">
        <f>D11-D12</f>
        <v>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810553</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38692.0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180000.0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136600.0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355292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455261.0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455261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810553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CLASSIC WINES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367685</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197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367488</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30624</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721202</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23.55022205</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455261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367685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30640.41667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14.85818568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367685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30640.41667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23.55022205</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338000</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406084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0.832340107</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111573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111573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367685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0.3034472442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111573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328312</v>
      </c>
      <c r="E41" s="165">
        <f t="shared" ref="E41:E44" si="1">D41/$D$44</f>
        <v>0.892916491</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37275</v>
      </c>
      <c r="E42" s="165">
        <f t="shared" si="1"/>
        <v>0.1013775378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2098</v>
      </c>
      <c r="E43" s="165">
        <f t="shared" si="1"/>
        <v>0.005705971144</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367685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360250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2098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171.7111535</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810547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218692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3.706340424</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810553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CLASSIC WINES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319100.0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162310.0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319100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197035.0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181609.0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15426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237</v>
      </c>
      <c r="D39" s="74"/>
      <c r="E39" s="48">
        <v>526.0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335052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CLASSIC WINES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195000</v>
      </c>
      <c r="D3" s="99">
        <v>195000.0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111862</v>
      </c>
      <c r="D7" s="99">
        <v>89490.0</v>
      </c>
      <c r="E7" s="99">
        <v>22372.0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8591</v>
      </c>
      <c r="D12" s="99">
        <v>6873.0</v>
      </c>
      <c r="E12" s="99">
        <v>1718.0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5068</v>
      </c>
      <c r="D15" s="99">
        <v>0.0</v>
      </c>
      <c r="E15" s="99">
        <v>5068.0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3380</v>
      </c>
      <c r="D16" s="99">
        <v>0.0</v>
      </c>
      <c r="E16" s="99">
        <v>3380.0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20124</v>
      </c>
      <c r="D22" s="99">
        <v>0.0</v>
      </c>
      <c r="E22" s="99">
        <v>15889.0</v>
      </c>
      <c r="F22" s="99">
        <v>4235.0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791</v>
      </c>
      <c r="D23" s="99">
        <v>0.0</v>
      </c>
      <c r="E23" s="99">
        <v>791.0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22066</v>
      </c>
      <c r="D25" s="99">
        <v>0.0</v>
      </c>
      <c r="E25" s="99">
        <v>22066.0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691</v>
      </c>
      <c r="D26" s="99">
        <v>0.0</v>
      </c>
      <c r="E26" s="99">
        <v>0.0</v>
      </c>
      <c r="F26" s="99">
        <v>691.0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v>
      </c>
      <c r="D31" s="99">
        <v>0.0</v>
      </c>
      <c r="E31" s="99">
        <v>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3663</v>
      </c>
      <c r="D32" s="99">
        <v>0.0</v>
      </c>
      <c r="E32" s="99">
        <v>3663.0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0</v>
      </c>
      <c r="D34" s="99">
        <v>40690.0</v>
      </c>
      <c r="E34" s="99">
        <v>-40690.0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371242</v>
      </c>
      <c r="D40" s="104">
        <f t="shared" si="2"/>
        <v>332053</v>
      </c>
      <c r="E40" s="104">
        <f t="shared" si="2"/>
        <v>34263</v>
      </c>
      <c r="F40" s="104">
        <f t="shared" si="2"/>
        <v>4926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CLASSIC WINES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590875.0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57750.0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11565.0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8491.0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8491.0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660190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11857.0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75000.0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4062.0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150200.0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241119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419071.0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419071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660190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