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<sst xmlns="http://schemas.openxmlformats.org/spreadsheetml/2006/main" count="867" uniqueCount="249">
  <si>
    <t>DATAKIND</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</si>
  <si>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</si>
  <si>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</si>
  <si>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</si>
  <si>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</si>
  <si>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</si>
  <si>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</si>
  <si>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</si>
  <si>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</si>
  <si>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</si>
  <si>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</si>
  <si>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</si>
  <si>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</si>
  <si>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</si>
  <si>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</si>
  <si>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</si>
  <si>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</si>
  <si>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</si>
  <si>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</si>
  <si>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</si>
  <si>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</si>
  <si>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</si>
  <si>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</si>
  <si>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</si>
  <si>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</si>
  <si>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</si>
  <si>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</si>
  <si>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</si>
  <si>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</si>
  <si>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</si>
  <si>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</si>
  <si>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</si>
  <si>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</si>
  <si>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</si>
  <si>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</si>
  <si>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</si>
  <si>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</si>
  <si>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</si>
  <si>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</si>
  <si>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</si>
  <si>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</si>
  <si>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</si>
  <si>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</si>
  <si>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</si>
  <si>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</si>
  <si>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</si>
  <si>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</si>
  <si>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</si>
  <si>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</si>
  <si>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</si>
  <si>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</si>
  <si>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</si>
  <si>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</si>
  <si>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</si>
  <si>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</si>
  <si>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</si>
  <si>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</si>
  <si>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</si>
  <si>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</si>
  <si>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</si>
  <si>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</si>
  <si>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</si>
  <si>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</si>
  <si>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</si>
  <si>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</si>
  <si>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</si>
  <si>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</si>
  <si>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</si>
  <si>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</si>
  <si>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</si>
  <si>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</si>
  <si>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</si>
  <si>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</si>
  <si>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</si>
  <si>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</si>
  <si>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</si>
  <si>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</si>
  <si>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</si>
  <si>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</si>
  <si>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</si>
  <si>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</si>
  <si>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</si>
  <si>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</si>
  <si>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</si>
  <si>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</si>
  <si>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</si>
  <si>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</si>
  <si>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</si>
  <si>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</si>
  <si>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</si>
  <si>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</si>
  <si>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</si>
  <si>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</si>
  <si>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</si>
  <si>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</si>
  <si>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</si>
  <si>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 REVENUE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</si>
  <si>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</si>
  <si>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</si>
  <si>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</si>
  <si>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</si>
  <si>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</si>
  <si>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</si>
  <si>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</si>
  <si>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</si>
  <si>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</si>
  <si>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</si>
  <si>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</si>
  <si>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</si>
  <si>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</si>
  <si>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</si>
  <si>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</si>
  <si>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</si>
  <si>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</si>
  <si>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</si>
  <si>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</si>
  <si>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</si>
  <si>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</si>
  <si>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</si>
  <si>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</si>
  <si>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</si>
  <si>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</si>
  <si>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</si>
  <si>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</si>
  <si>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</si>
  <si>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</si>
  <si>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</si>
  <si>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</si>
  <si>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</si>
  <si>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</si>
  <si>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</si>
  <si>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</si>
  <si>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</si>
  <si>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</si>
  <si>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</si>
  <si>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</si>
  <si>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</si>
  <si>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</si>
  <si>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</si>
  <si>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</si>
  <si>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</si>
  <si>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</si>
  <si>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</si>
  <si>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</si>
  <si>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</si>
  <si>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</si>
  <si>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</si>
  <si>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</si>
  <si>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</si>
  <si>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</si>
  <si>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</si>
  <si>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</si>
  <si>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</si>
  <si>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</si>
  <si>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</si>
  <si>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</si>
  <si>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</si>
  <si>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</si>
  <si>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</si>
  <si>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</si>
  <si>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</si>
  <si>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</si>
  <si>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</si>
  <si>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</si>
  <si>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</si>
  <si>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</si>
  <si>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</si>
  <si>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</si>
  <si>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</si>
  <si>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</si>
  <si>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</si>
  <si>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</si>
  <si>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</si>
  <si>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</si>
  <si>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</si>
  <si>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</si>
  <si>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</si>
  <si>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</si>
  <si>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</si>
  <si>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</si>
  <si>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</si>
  <si>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</si>
  <si>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</si>
  <si>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</si>
  <si>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</si>
  <si>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</si>
  <si>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</si>
  <si>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</si>
  <si>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</si>
  <si>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</si>
  <si>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</si>
  <si>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</si>
  <si>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</si>
  <si>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</si>
  <si>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</si>
  <si>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</si>
  <si>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</si>
  <si>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</si>
  <si>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</si>
  <si>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</si>
  <si>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</si>
  <si>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</si>
  <si>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</si>
  <si>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</si>
  <si>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</si>
  <si>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</si>
  <si>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</si>
  <si>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</si>
  <si>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</si>
  <si>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</si>
  <si>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</si>
  <si>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</si>
  <si>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</si>
  <si>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</si>
  <si>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</si>
  <si>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</si>
  <si>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</si>
  <si>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</si>
  <si>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</si>
  <si>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</si>
  <si>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</si>
  <si>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</si>
  <si>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</si>
  <si>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</si>
  <si>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</si>
  <si>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</si>
  <si>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</si>
  <si>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</si>
  <si>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</si>
  <si>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</si>
  <si>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</si>
  <si>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</si>
  <si>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</si>
  <si>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</si>
  <si>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CONTRACTS</t>
  </si>
  <si>
    <r>
      <rPr>
        <rFont val="Roboto"/>
        <color rgb="FF000000"/>
        <sz val="10.0"/>
      </rPr>
      <t xml:space="preserve">Gross amount from sales of </t>
    </r>
    <r>
      <rPr>
        <rFont val="Roboto"/>
        <color rgb="FF000000"/>
        <sz val="10.0"/>
      </rPr>
      <t>assets other than inventory</t>
    </r>
  </si>
  <si>
    <t>PAYROLL SERVICES</t>
  </si>
  <si>
    <t>TRAINING &amp; RECRUITMENT</t>
  </si>
  <si>
    <t>STAFF &amp; VOLUNTEER ACKN.</t>
  </si>
  <si>
    <t>DUES/MEMBERSHIP FEES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</si>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</sst>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DATAKIND</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177</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178</v>
      </c>
      <c r="C3" s="144" t="s">
        <v>179</v>
      </c>
      <c r="D3" s="145">
        <f>'Expenses 2023'!C40</f>
        <v>6407440</v>
      </c>
      <c r="E3" s="146"/>
      <c r="F3" s="43"/>
      <c r="G3" s="43"/>
      <c r="H3" s="43"/>
      <c r="I3" s="43"/>
      <c r="J3" s="43"/>
      <c r="K3" s="43"/>
      <c r="L3" s="43"/>
      <c r="M3" s="43"/>
      <c r="N3" s="43"/>
      <c r="O3" s="43"/>
      <c r="P3" s="43"/>
      <c r="Q3" s="43"/>
      <c r="R3" s="43"/>
      <c r="S3" s="43"/>
      <c r="T3" s="43"/>
      <c r="U3" s="43"/>
      <c r="V3" s="43"/>
      <c r="W3" s="43"/>
      <c r="X3" s="43"/>
      <c r="Y3" s="43"/>
    </row>
    <row r="4">
      <c r="A4" s="138"/>
      <c r="B4" s="49"/>
      <c r="C4" s="144" t="s">
        <v>180</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181</v>
      </c>
      <c r="D5" s="145">
        <f>D3-D4</f>
        <v>6407440</v>
      </c>
      <c r="E5" s="146"/>
      <c r="F5" s="43"/>
      <c r="G5" s="43"/>
      <c r="H5" s="43"/>
      <c r="I5" s="43"/>
      <c r="J5" s="43"/>
      <c r="K5" s="43"/>
      <c r="L5" s="43"/>
      <c r="M5" s="43"/>
      <c r="N5" s="43"/>
      <c r="O5" s="43"/>
      <c r="P5" s="43"/>
      <c r="Q5" s="43"/>
      <c r="R5" s="43"/>
      <c r="S5" s="43"/>
      <c r="T5" s="43"/>
      <c r="U5" s="43"/>
      <c r="V5" s="43"/>
      <c r="W5" s="43"/>
      <c r="X5" s="43"/>
      <c r="Y5" s="43"/>
    </row>
    <row r="6">
      <c r="A6" s="138"/>
      <c r="B6" s="49"/>
      <c r="C6" s="144" t="s">
        <v>182</v>
      </c>
      <c r="D6" s="145">
        <f>D5/12</f>
        <v>533953.3333</v>
      </c>
      <c r="E6" s="146"/>
      <c r="F6" s="43"/>
      <c r="G6" s="43"/>
      <c r="H6" s="43"/>
      <c r="I6" s="43"/>
      <c r="J6" s="43"/>
      <c r="K6" s="43"/>
      <c r="L6" s="43"/>
      <c r="M6" s="43"/>
      <c r="N6" s="43"/>
      <c r="O6" s="43"/>
      <c r="P6" s="43"/>
      <c r="Q6" s="43"/>
      <c r="R6" s="43"/>
      <c r="S6" s="43"/>
      <c r="T6" s="43"/>
      <c r="U6" s="43"/>
      <c r="V6" s="43"/>
      <c r="W6" s="43"/>
      <c r="X6" s="43"/>
      <c r="Y6" s="43"/>
    </row>
    <row r="7">
      <c r="A7" s="138"/>
      <c r="B7" s="49"/>
      <c r="C7" s="144" t="s">
        <v>183</v>
      </c>
      <c r="D7" s="75">
        <f>'Balance Sheet 2023'!E2+'Balance Sheet 2023'!E3</f>
        <v>5292986</v>
      </c>
      <c r="E7" s="146"/>
      <c r="F7" s="43"/>
      <c r="G7" s="43"/>
      <c r="H7" s="43"/>
      <c r="I7" s="43"/>
      <c r="J7" s="43"/>
      <c r="K7" s="43"/>
      <c r="L7" s="43"/>
      <c r="M7" s="43"/>
      <c r="N7" s="43"/>
      <c r="O7" s="43"/>
      <c r="P7" s="43"/>
      <c r="Q7" s="43"/>
      <c r="R7" s="43"/>
      <c r="S7" s="43"/>
      <c r="T7" s="43"/>
      <c r="U7" s="43"/>
      <c r="V7" s="43"/>
      <c r="W7" s="43"/>
      <c r="X7" s="43"/>
      <c r="Y7" s="43"/>
    </row>
    <row r="8">
      <c r="A8" s="138"/>
      <c r="B8" s="49"/>
      <c r="C8" s="147" t="s">
        <v>177</v>
      </c>
      <c r="D8" s="148">
        <f>D7/D6</f>
        <v>9.912825091</v>
      </c>
      <c r="E8" s="149" t="s">
        <v>184</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185</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186</v>
      </c>
      <c r="C11" s="144" t="s">
        <v>187</v>
      </c>
      <c r="D11" s="75">
        <f>'Balance Sheet 2023'!E30</f>
        <v>1763093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188</v>
      </c>
      <c r="D12" s="75">
        <f>'Expenses 2023'!C40</f>
        <v>6407440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189</v>
      </c>
      <c r="D13" s="145">
        <f>D12/12</f>
        <v>533953.3333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185</v>
      </c>
      <c r="D14" s="148">
        <f>D11/D13</f>
        <v>3.301960846</v>
      </c>
      <c r="E14" s="149" t="s">
        <v>184</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190</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191</v>
      </c>
      <c r="C17" s="144" t="s">
        <v>192</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188</v>
      </c>
      <c r="D18" s="75">
        <f>'Expenses 2023'!C40</f>
        <v>6407440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189</v>
      </c>
      <c r="D19" s="145">
        <f>D18/12</f>
        <v>533953.3333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193</v>
      </c>
      <c r="D20" s="148">
        <f>D17/D19</f>
        <v>0</v>
      </c>
      <c r="E20" s="149" t="s">
        <v>184</v>
      </c>
      <c r="F20" s="43"/>
      <c r="G20" s="43"/>
      <c r="H20" s="43"/>
      <c r="I20" s="43"/>
      <c r="J20" s="43"/>
      <c r="K20" s="43"/>
      <c r="L20" s="43"/>
      <c r="M20" s="43"/>
      <c r="N20" s="43"/>
      <c r="O20" s="43"/>
      <c r="P20" s="43"/>
      <c r="Q20" s="43"/>
      <c r="R20" s="43"/>
      <c r="S20" s="43"/>
      <c r="T20" s="43"/>
      <c r="U20" s="43"/>
      <c r="V20" s="43"/>
      <c r="W20" s="43"/>
      <c r="X20" s="43"/>
      <c r="Y20" s="43"/>
    </row>
    <row r="21">
      <c r="A21" s="138"/>
      <c r="B21" s="49"/>
      <c r="C21" s="153" t="s">
        <v>194</v>
      </c>
      <c r="D21" s="154">
        <f>D20+D8</f>
        <v>9.912825091</v>
      </c>
      <c r="E21" s="155" t="s">
        <v>184</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195</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196</v>
      </c>
      <c r="C24" s="159"/>
      <c r="D24" s="160">
        <f>max('Revenues 2023'!E2:E7,'Revenues 2023'!F10:F15)</f>
        <v>5915511</v>
      </c>
      <c r="E24" s="161" t="s">
        <v>197</v>
      </c>
      <c r="F24" s="43"/>
      <c r="G24" s="43"/>
      <c r="H24" s="43"/>
      <c r="I24" s="43"/>
      <c r="J24" s="43"/>
      <c r="K24" s="43"/>
      <c r="L24" s="43"/>
      <c r="M24" s="43"/>
      <c r="N24" s="43"/>
      <c r="O24" s="43"/>
      <c r="P24" s="43"/>
      <c r="Q24" s="43"/>
      <c r="R24" s="43"/>
      <c r="S24" s="43"/>
      <c r="T24" s="43"/>
      <c r="U24" s="43"/>
      <c r="V24" s="43"/>
      <c r="W24" s="43"/>
      <c r="X24" s="43"/>
      <c r="Y24" s="43"/>
    </row>
    <row r="25">
      <c r="A25" s="138"/>
      <c r="B25" s="49"/>
      <c r="C25" s="144" t="s">
        <v>198</v>
      </c>
      <c r="D25" s="145">
        <f>'Revenues 2023'!F44</f>
        <v>6067347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195</v>
      </c>
      <c r="D26" s="162">
        <f>D24/D25</f>
        <v>0.9749748943</v>
      </c>
      <c r="E26" s="149" t="s">
        <v>199</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200</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201</v>
      </c>
      <c r="C29" s="144" t="s">
        <v>202</v>
      </c>
      <c r="D29" s="75">
        <f>SUM('Expenses 2023'!C7:C9)</f>
        <v>2871922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203</v>
      </c>
      <c r="D30" s="75">
        <f>SUM('Expenses 2023'!C10:C12)</f>
        <v>562288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204</v>
      </c>
      <c r="D31" s="75">
        <f>sum(D29:D30)</f>
        <v>3434210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179</v>
      </c>
      <c r="D32" s="75">
        <f>'Expenses 2023'!C40</f>
        <v>6407440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205</v>
      </c>
      <c r="D33" s="162">
        <f>D31/D32</f>
        <v>0.5359722448</v>
      </c>
      <c r="E33" s="149" t="s">
        <v>206</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207</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208</v>
      </c>
      <c r="C36" s="144" t="s">
        <v>209</v>
      </c>
      <c r="D36" s="75">
        <f>SUM('Expenses 2023'!C10:C11)</f>
        <v>352664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202</v>
      </c>
      <c r="D37" s="75">
        <f>SUM('Expenses 2023'!C7:C9)</f>
        <v>2871922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207</v>
      </c>
      <c r="D38" s="162">
        <f>D36/D37</f>
        <v>0.1227972069</v>
      </c>
      <c r="E38" s="149" t="s">
        <v>210</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211</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212</v>
      </c>
      <c r="C41" s="147" t="s">
        <v>240</v>
      </c>
      <c r="D41" s="75">
        <f>'Expenses 2023'!D40</f>
        <v>5256144</v>
      </c>
      <c r="E41" s="164">
        <f t="shared" ref="E41:E44" si="1">D41/$D$44</f>
        <v>0.8203188793</v>
      </c>
      <c r="F41" s="43"/>
      <c r="G41" s="43"/>
      <c r="H41" s="43"/>
      <c r="I41" s="43"/>
      <c r="J41" s="43"/>
      <c r="K41" s="43"/>
      <c r="L41" s="43"/>
      <c r="M41" s="43"/>
      <c r="N41" s="43"/>
      <c r="O41" s="43"/>
      <c r="P41" s="43"/>
      <c r="Q41" s="43"/>
      <c r="R41" s="43"/>
      <c r="S41" s="43"/>
      <c r="T41" s="43"/>
      <c r="U41" s="43"/>
      <c r="V41" s="43"/>
      <c r="W41" s="43"/>
      <c r="X41" s="43"/>
      <c r="Y41" s="43"/>
    </row>
    <row r="42">
      <c r="A42" s="138"/>
      <c r="B42" s="49"/>
      <c r="C42" s="147" t="s">
        <v>214</v>
      </c>
      <c r="D42" s="145">
        <f>'Expenses 2023'!E40</f>
        <v>670241</v>
      </c>
      <c r="E42" s="164">
        <f t="shared" si="1"/>
        <v>0.1046035546</v>
      </c>
      <c r="F42" s="43"/>
      <c r="G42" s="43"/>
      <c r="H42" s="43"/>
      <c r="I42" s="43"/>
      <c r="J42" s="43"/>
      <c r="K42" s="43"/>
      <c r="L42" s="43"/>
      <c r="M42" s="43"/>
      <c r="N42" s="43"/>
      <c r="O42" s="43"/>
      <c r="P42" s="43"/>
      <c r="Q42" s="43"/>
      <c r="R42" s="43"/>
      <c r="S42" s="43"/>
      <c r="T42" s="43"/>
      <c r="U42" s="43"/>
      <c r="V42" s="43"/>
      <c r="W42" s="43"/>
      <c r="X42" s="43"/>
      <c r="Y42" s="43"/>
    </row>
    <row r="43">
      <c r="A43" s="138"/>
      <c r="B43" s="49"/>
      <c r="C43" s="147" t="s">
        <v>215</v>
      </c>
      <c r="D43" s="145">
        <f>'Expenses 2023'!F40</f>
        <v>481055</v>
      </c>
      <c r="E43" s="164">
        <f t="shared" si="1"/>
        <v>0.07507756608</v>
      </c>
      <c r="F43" s="43"/>
      <c r="G43" s="43"/>
      <c r="H43" s="43"/>
      <c r="I43" s="43"/>
      <c r="J43" s="43"/>
      <c r="K43" s="43"/>
      <c r="L43" s="43"/>
      <c r="M43" s="43"/>
      <c r="N43" s="43"/>
      <c r="O43" s="43"/>
      <c r="P43" s="43"/>
      <c r="Q43" s="43"/>
      <c r="R43" s="43"/>
      <c r="S43" s="43"/>
      <c r="T43" s="43"/>
      <c r="U43" s="43"/>
      <c r="V43" s="43"/>
      <c r="W43" s="43"/>
      <c r="X43" s="43"/>
      <c r="Y43" s="43"/>
    </row>
    <row r="44">
      <c r="A44" s="138"/>
      <c r="B44" s="49"/>
      <c r="C44" s="144" t="s">
        <v>179</v>
      </c>
      <c r="D44" s="145">
        <f>sum(D41:D43)</f>
        <v>6407440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216</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217</v>
      </c>
      <c r="C47" s="144" t="s">
        <v>218</v>
      </c>
      <c r="D47" s="145">
        <f>'Revenues 2023'!F9</f>
        <v>5915511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219</v>
      </c>
      <c r="D48" s="145">
        <f>'Expenses 2023'!F40</f>
        <v>481055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220</v>
      </c>
      <c r="D49" s="165">
        <f>if(D48=0, "$0",D47/D48)</f>
        <v>12.29695357</v>
      </c>
      <c r="E49" s="149" t="s">
        <v>221</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222</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223</v>
      </c>
      <c r="C52" s="144" t="s">
        <v>224</v>
      </c>
      <c r="D52" s="145">
        <f>sum('Balance Sheet 2023'!E2:E10)</f>
        <v>5775900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225</v>
      </c>
      <c r="D53" s="145">
        <f>sum('Balance Sheet 2023'!E19:E22)</f>
        <v>375125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226</v>
      </c>
      <c r="D54" s="167">
        <f>D52/D53</f>
        <v>15.39726758</v>
      </c>
      <c r="E54" s="149" t="s">
        <v>227</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228</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229</v>
      </c>
      <c r="C57" s="144" t="s">
        <v>230</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231</v>
      </c>
      <c r="D58" s="145">
        <f>'Balance Sheet 2023'!E18</f>
        <v>5801273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232</v>
      </c>
      <c r="D59" s="168">
        <f>D57/D58</f>
        <v>0</v>
      </c>
      <c r="E59" s="149" t="s">
        <v>233</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DATAKIND</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2.1715631E7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58916.0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21715631</v>
      </c>
      <c r="G9" s="58"/>
      <c r="H9" s="58"/>
      <c r="I9" s="58"/>
      <c r="J9" s="58"/>
      <c r="K9" s="58"/>
      <c r="L9" s="58"/>
      <c r="M9" s="58"/>
      <c r="N9" s="58"/>
      <c r="O9" s="58"/>
      <c r="P9" s="58"/>
      <c r="Q9" s="58"/>
      <c r="R9" s="58"/>
      <c r="S9" s="58"/>
      <c r="T9" s="58"/>
      <c r="U9" s="58"/>
      <c r="V9" s="58"/>
      <c r="W9" s="58"/>
      <c r="X9" s="58"/>
      <c r="Y9" s="58"/>
      <c r="Z9" s="58"/>
    </row>
    <row r="10">
      <c r="A10" s="44" t="s">
        <v>62</v>
      </c>
      <c r="B10" s="59" t="s">
        <v>63</v>
      </c>
      <c r="C10" s="60" t="s">
        <v>234</v>
      </c>
      <c r="D10" s="15"/>
      <c r="E10" s="15"/>
      <c r="F10" s="48">
        <v>93000.0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93000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114542.0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241</v>
      </c>
      <c r="D26" s="50">
        <v>58916.0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59229.0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-313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-313</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8457.0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8457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21931317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DATAKIND</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858534</v>
      </c>
      <c r="D7" s="99">
        <v>569305.0</v>
      </c>
      <c r="E7" s="99">
        <v>208035.0</v>
      </c>
      <c r="F7" s="99">
        <v>81194.0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2716645</v>
      </c>
      <c r="D9" s="99">
        <v>2608267.0</v>
      </c>
      <c r="E9" s="99">
        <v>7780.0</v>
      </c>
      <c r="F9" s="99">
        <v>100598.0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79306</v>
      </c>
      <c r="D10" s="99">
        <v>70946.0</v>
      </c>
      <c r="E10" s="99">
        <v>3189.0</v>
      </c>
      <c r="F10" s="99">
        <v>5171.0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304473</v>
      </c>
      <c r="D11" s="99">
        <v>283096.0</v>
      </c>
      <c r="E11" s="99">
        <v>2254.0</v>
      </c>
      <c r="F11" s="99">
        <v>19123.0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274590</v>
      </c>
      <c r="D12" s="99">
        <v>244950.0</v>
      </c>
      <c r="E12" s="99">
        <v>15346.0</v>
      </c>
      <c r="F12" s="99">
        <v>14294.0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103283</v>
      </c>
      <c r="D16" s="99">
        <v>0.0</v>
      </c>
      <c r="E16" s="99">
        <v>103283.0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1908291</v>
      </c>
      <c r="D20" s="99">
        <v>1908003.0</v>
      </c>
      <c r="E20" s="99">
        <v>100.0</v>
      </c>
      <c r="F20" s="99">
        <v>188.0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15414</v>
      </c>
      <c r="D21" s="99">
        <v>9999.0</v>
      </c>
      <c r="E21" s="99">
        <v>5199.0</v>
      </c>
      <c r="F21" s="99">
        <v>216.0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11978</v>
      </c>
      <c r="D22" s="99">
        <v>7770.0</v>
      </c>
      <c r="E22" s="99">
        <v>4040.0</v>
      </c>
      <c r="F22" s="99">
        <v>168.0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462243</v>
      </c>
      <c r="D23" s="99">
        <v>299852.0</v>
      </c>
      <c r="E23" s="99">
        <v>155906.0</v>
      </c>
      <c r="F23" s="99">
        <v>6485.0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1489</v>
      </c>
      <c r="D25" s="99">
        <v>271.0</v>
      </c>
      <c r="E25" s="99">
        <v>1218.0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122514</v>
      </c>
      <c r="D26" s="99">
        <v>106301.0</v>
      </c>
      <c r="E26" s="99">
        <v>15846.0</v>
      </c>
      <c r="F26" s="99">
        <v>367.0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54652</v>
      </c>
      <c r="D28" s="99">
        <v>36497.0</v>
      </c>
      <c r="E28" s="99">
        <v>17206.0</v>
      </c>
      <c r="F28" s="99">
        <v>949.0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31780</v>
      </c>
      <c r="D32" s="99">
        <v>20615.0</v>
      </c>
      <c r="E32" s="99">
        <v>10719.0</v>
      </c>
      <c r="F32" s="99">
        <v>446.0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236</v>
      </c>
      <c r="C34" s="98">
        <f t="shared" si="1"/>
        <v>38057</v>
      </c>
      <c r="D34" s="99">
        <v>33949.0</v>
      </c>
      <c r="E34" s="99">
        <v>2127.0</v>
      </c>
      <c r="F34" s="99">
        <v>1981.0</v>
      </c>
      <c r="G34" s="43"/>
      <c r="H34" s="43"/>
      <c r="I34" s="43"/>
      <c r="J34" s="43"/>
      <c r="K34" s="43"/>
      <c r="L34" s="43"/>
      <c r="M34" s="43"/>
      <c r="N34" s="43"/>
      <c r="O34" s="43"/>
      <c r="P34" s="43"/>
      <c r="Q34" s="43"/>
      <c r="R34" s="43"/>
      <c r="S34" s="43"/>
      <c r="T34" s="43"/>
      <c r="U34" s="43"/>
      <c r="V34" s="43"/>
      <c r="W34" s="43"/>
      <c r="X34" s="43"/>
      <c r="Y34" s="43"/>
      <c r="Z34" s="43"/>
    </row>
    <row r="35">
      <c r="A35" s="45" t="s">
        <v>48</v>
      </c>
      <c r="B35" s="102" t="s">
        <v>237</v>
      </c>
      <c r="C35" s="98">
        <f t="shared" si="1"/>
        <v>15005</v>
      </c>
      <c r="D35" s="99">
        <v>6507.0</v>
      </c>
      <c r="E35" s="99">
        <v>8498.0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4227</v>
      </c>
      <c r="D36" s="99">
        <v>2742.0</v>
      </c>
      <c r="E36" s="99">
        <v>1426.0</v>
      </c>
      <c r="F36" s="99">
        <v>59.0</v>
      </c>
      <c r="G36" s="43"/>
      <c r="H36" s="43"/>
      <c r="I36" s="43"/>
      <c r="J36" s="43"/>
      <c r="K36" s="43"/>
      <c r="L36" s="43"/>
      <c r="M36" s="43"/>
      <c r="N36" s="43"/>
      <c r="O36" s="43"/>
      <c r="P36" s="43"/>
      <c r="Q36" s="43"/>
      <c r="R36" s="43"/>
      <c r="S36" s="43"/>
      <c r="T36" s="43"/>
      <c r="U36" s="43"/>
      <c r="V36" s="43"/>
      <c r="W36" s="43"/>
      <c r="X36" s="43"/>
      <c r="Y36" s="43"/>
      <c r="Z36" s="43"/>
    </row>
    <row r="37">
      <c r="A37" s="45" t="s">
        <v>52</v>
      </c>
      <c r="B37" s="102" t="s">
        <v>239</v>
      </c>
      <c r="C37" s="98">
        <f t="shared" si="1"/>
        <v>2597</v>
      </c>
      <c r="D37" s="99">
        <v>1685.0</v>
      </c>
      <c r="E37" s="99">
        <v>876.0</v>
      </c>
      <c r="F37" s="99">
        <v>36.0</v>
      </c>
      <c r="G37" s="43"/>
      <c r="H37" s="43"/>
      <c r="I37" s="43"/>
      <c r="J37" s="43"/>
      <c r="K37" s="43"/>
      <c r="L37" s="43"/>
      <c r="M37" s="43"/>
      <c r="N37" s="43"/>
      <c r="O37" s="43"/>
      <c r="P37" s="43"/>
      <c r="Q37" s="43"/>
      <c r="R37" s="43"/>
      <c r="S37" s="43"/>
      <c r="T37" s="43"/>
      <c r="U37" s="43"/>
      <c r="V37" s="43"/>
      <c r="W37" s="43"/>
      <c r="X37" s="43"/>
      <c r="Y37" s="43"/>
      <c r="Z37" s="43"/>
    </row>
    <row r="38">
      <c r="A38" s="45" t="s">
        <v>54</v>
      </c>
      <c r="B38" s="46" t="s">
        <v>134</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135</v>
      </c>
      <c r="C40" s="103">
        <f t="shared" ref="C40:F40" si="2">sum(C3:C39)</f>
        <v>7005078</v>
      </c>
      <c r="D40" s="103">
        <f t="shared" si="2"/>
        <v>6210755</v>
      </c>
      <c r="E40" s="103">
        <f t="shared" si="2"/>
        <v>563048</v>
      </c>
      <c r="F40" s="103">
        <f t="shared" si="2"/>
        <v>231275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DATAKIND</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136</v>
      </c>
      <c r="B2" s="45">
        <v>1.0</v>
      </c>
      <c r="C2" s="46" t="s">
        <v>137</v>
      </c>
      <c r="D2" s="110"/>
      <c r="E2" s="111">
        <v>668827.0</v>
      </c>
      <c r="F2" s="43"/>
      <c r="G2" s="43"/>
      <c r="H2" s="43"/>
      <c r="I2" s="43"/>
      <c r="J2" s="43"/>
      <c r="K2" s="43"/>
      <c r="L2" s="43"/>
      <c r="M2" s="43"/>
      <c r="N2" s="43"/>
      <c r="O2" s="43"/>
      <c r="P2" s="43"/>
      <c r="Q2" s="43"/>
      <c r="R2" s="43"/>
      <c r="S2" s="43"/>
      <c r="T2" s="43"/>
      <c r="U2" s="43"/>
      <c r="V2" s="43"/>
      <c r="W2" s="43"/>
      <c r="X2" s="43"/>
      <c r="Y2" s="43"/>
      <c r="Z2" s="43"/>
    </row>
    <row r="3">
      <c r="A3" s="49"/>
      <c r="B3" s="45">
        <v>2.0</v>
      </c>
      <c r="C3" s="46" t="s">
        <v>138</v>
      </c>
      <c r="D3" s="112"/>
      <c r="E3" s="111">
        <v>8293991.0</v>
      </c>
      <c r="F3" s="43"/>
      <c r="G3" s="43"/>
      <c r="H3" s="43"/>
      <c r="I3" s="43"/>
      <c r="J3" s="43"/>
      <c r="K3" s="43"/>
      <c r="L3" s="43"/>
      <c r="M3" s="43"/>
      <c r="N3" s="43"/>
      <c r="O3" s="43"/>
      <c r="P3" s="43"/>
      <c r="Q3" s="43"/>
      <c r="R3" s="43"/>
      <c r="S3" s="43"/>
      <c r="T3" s="43"/>
      <c r="U3" s="43"/>
      <c r="V3" s="43"/>
      <c r="W3" s="43"/>
      <c r="X3" s="43"/>
      <c r="Y3" s="43"/>
      <c r="Z3" s="43"/>
    </row>
    <row r="4">
      <c r="A4" s="49"/>
      <c r="B4" s="45">
        <v>3.0</v>
      </c>
      <c r="C4" s="46" t="s">
        <v>139</v>
      </c>
      <c r="D4" s="110"/>
      <c r="E4" s="111">
        <v>1.1472455E7</v>
      </c>
      <c r="F4" s="43"/>
      <c r="G4" s="43"/>
      <c r="H4" s="43"/>
      <c r="I4" s="43"/>
      <c r="J4" s="43"/>
      <c r="K4" s="43"/>
      <c r="L4" s="43"/>
      <c r="M4" s="43"/>
      <c r="N4" s="43"/>
      <c r="O4" s="43"/>
      <c r="P4" s="43"/>
      <c r="Q4" s="43"/>
      <c r="R4" s="43"/>
      <c r="S4" s="43"/>
      <c r="T4" s="43"/>
      <c r="U4" s="43"/>
      <c r="V4" s="43"/>
      <c r="W4" s="43"/>
      <c r="X4" s="43"/>
      <c r="Y4" s="43"/>
      <c r="Z4" s="43"/>
    </row>
    <row r="5">
      <c r="A5" s="49"/>
      <c r="B5" s="45">
        <v>4.0</v>
      </c>
      <c r="C5" s="46" t="s">
        <v>140</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141</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142</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143</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144</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145</v>
      </c>
      <c r="D10" s="110"/>
      <c r="E10" s="111">
        <v>83108.0</v>
      </c>
      <c r="F10" s="43"/>
      <c r="G10" s="43"/>
      <c r="H10" s="43"/>
      <c r="I10" s="43"/>
      <c r="J10" s="43"/>
      <c r="K10" s="43"/>
      <c r="L10" s="43"/>
      <c r="M10" s="43"/>
      <c r="N10" s="43"/>
      <c r="O10" s="43"/>
      <c r="P10" s="43"/>
      <c r="Q10" s="43"/>
      <c r="R10" s="43"/>
      <c r="S10" s="43"/>
      <c r="T10" s="43"/>
      <c r="U10" s="43"/>
      <c r="V10" s="43"/>
      <c r="W10" s="43"/>
      <c r="X10" s="43"/>
      <c r="Y10" s="43"/>
      <c r="Z10" s="43"/>
    </row>
    <row r="11">
      <c r="A11" s="49"/>
      <c r="B11" s="45" t="s">
        <v>146</v>
      </c>
      <c r="C11" s="46" t="s">
        <v>147</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148</v>
      </c>
      <c r="C12" s="46" t="s">
        <v>149</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150</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151</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152</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153</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154</v>
      </c>
      <c r="D17" s="112"/>
      <c r="E17" s="111">
        <v>25373.0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155</v>
      </c>
      <c r="D18" s="113"/>
      <c r="E18" s="114">
        <f>sum(E2:E17)</f>
        <v>20543754</v>
      </c>
      <c r="F18" s="43"/>
      <c r="G18" s="43"/>
      <c r="H18" s="43"/>
      <c r="I18" s="43"/>
      <c r="J18" s="43"/>
      <c r="K18" s="43"/>
      <c r="L18" s="43"/>
      <c r="M18" s="43"/>
      <c r="N18" s="43"/>
      <c r="O18" s="43"/>
      <c r="P18" s="43"/>
      <c r="Q18" s="43"/>
      <c r="R18" s="43"/>
      <c r="S18" s="43"/>
      <c r="T18" s="43"/>
      <c r="U18" s="43"/>
      <c r="V18" s="43"/>
      <c r="W18" s="43"/>
      <c r="X18" s="43"/>
      <c r="Y18" s="43"/>
      <c r="Z18" s="43"/>
    </row>
    <row r="19">
      <c r="A19" s="44" t="s">
        <v>156</v>
      </c>
      <c r="B19" s="115">
        <v>17.0</v>
      </c>
      <c r="C19" s="116" t="s">
        <v>157</v>
      </c>
      <c r="D19" s="117"/>
      <c r="E19" s="111">
        <v>191367.0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158</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159</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160</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161</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162</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163</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164</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165</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166</v>
      </c>
      <c r="D28" s="125"/>
      <c r="E28" s="126">
        <f>sum(E19:E27)</f>
        <v>191367</v>
      </c>
      <c r="F28" s="43"/>
      <c r="G28" s="43"/>
      <c r="H28" s="43"/>
      <c r="I28" s="43"/>
      <c r="J28" s="43"/>
      <c r="K28" s="43"/>
      <c r="L28" s="43"/>
      <c r="M28" s="43"/>
      <c r="N28" s="43"/>
      <c r="O28" s="43"/>
      <c r="P28" s="43"/>
      <c r="Q28" s="43"/>
      <c r="R28" s="43"/>
      <c r="S28" s="43"/>
      <c r="T28" s="43"/>
      <c r="U28" s="43"/>
      <c r="V28" s="43"/>
      <c r="W28" s="43"/>
      <c r="X28" s="43"/>
      <c r="Y28" s="43"/>
      <c r="Z28" s="43"/>
    </row>
    <row r="29">
      <c r="A29" s="65" t="s">
        <v>167</v>
      </c>
      <c r="B29" s="127"/>
      <c r="C29" s="128" t="s">
        <v>168</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169</v>
      </c>
      <c r="D30" s="117"/>
      <c r="E30" s="111">
        <v>2177689.0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170</v>
      </c>
      <c r="D31" s="117"/>
      <c r="E31" s="111">
        <v>1.8174698E7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171</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172</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173</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174</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175</v>
      </c>
      <c r="D36" s="131"/>
      <c r="E36" s="126">
        <f>sum(E30:E35)</f>
        <v>20352387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176</v>
      </c>
      <c r="D37" s="135"/>
      <c r="E37" s="136">
        <f>E36+E28</f>
        <v>20543754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DATAKIND</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177</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178</v>
      </c>
      <c r="C3" s="144" t="s">
        <v>179</v>
      </c>
      <c r="D3" s="145">
        <f>'Expenses 2024'!C40</f>
        <v>7005078</v>
      </c>
      <c r="E3" s="146"/>
      <c r="F3" s="43"/>
      <c r="G3" s="43"/>
      <c r="H3" s="43"/>
      <c r="I3" s="43"/>
      <c r="J3" s="43"/>
      <c r="K3" s="43"/>
      <c r="L3" s="43"/>
      <c r="M3" s="43"/>
      <c r="N3" s="43"/>
      <c r="O3" s="43"/>
      <c r="P3" s="43"/>
      <c r="Q3" s="43"/>
      <c r="R3" s="43"/>
      <c r="S3" s="43"/>
      <c r="T3" s="43"/>
      <c r="U3" s="43"/>
      <c r="V3" s="43"/>
      <c r="W3" s="43"/>
      <c r="X3" s="43"/>
      <c r="Y3" s="43"/>
    </row>
    <row r="4">
      <c r="A4" s="138"/>
      <c r="B4" s="49"/>
      <c r="C4" s="144" t="s">
        <v>180</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181</v>
      </c>
      <c r="D5" s="145">
        <f>D3-D4</f>
        <v>7005078</v>
      </c>
      <c r="E5" s="146"/>
      <c r="F5" s="43"/>
      <c r="G5" s="43"/>
      <c r="H5" s="43"/>
      <c r="I5" s="43"/>
      <c r="J5" s="43"/>
      <c r="K5" s="43"/>
      <c r="L5" s="43"/>
      <c r="M5" s="43"/>
      <c r="N5" s="43"/>
      <c r="O5" s="43"/>
      <c r="P5" s="43"/>
      <c r="Q5" s="43"/>
      <c r="R5" s="43"/>
      <c r="S5" s="43"/>
      <c r="T5" s="43"/>
      <c r="U5" s="43"/>
      <c r="V5" s="43"/>
      <c r="W5" s="43"/>
      <c r="X5" s="43"/>
      <c r="Y5" s="43"/>
    </row>
    <row r="6">
      <c r="A6" s="138"/>
      <c r="B6" s="49"/>
      <c r="C6" s="144" t="s">
        <v>182</v>
      </c>
      <c r="D6" s="145">
        <f>D5/12</f>
        <v>583756.5</v>
      </c>
      <c r="E6" s="146"/>
      <c r="F6" s="43"/>
      <c r="G6" s="43"/>
      <c r="H6" s="43"/>
      <c r="I6" s="43"/>
      <c r="J6" s="43"/>
      <c r="K6" s="43"/>
      <c r="L6" s="43"/>
      <c r="M6" s="43"/>
      <c r="N6" s="43"/>
      <c r="O6" s="43"/>
      <c r="P6" s="43"/>
      <c r="Q6" s="43"/>
      <c r="R6" s="43"/>
      <c r="S6" s="43"/>
      <c r="T6" s="43"/>
      <c r="U6" s="43"/>
      <c r="V6" s="43"/>
      <c r="W6" s="43"/>
      <c r="X6" s="43"/>
      <c r="Y6" s="43"/>
    </row>
    <row r="7">
      <c r="A7" s="138"/>
      <c r="B7" s="49"/>
      <c r="C7" s="144" t="s">
        <v>183</v>
      </c>
      <c r="D7" s="75">
        <f>'Balance Sheet 2024'!E2+'Balance Sheet 2024'!E3</f>
        <v>8962818</v>
      </c>
      <c r="E7" s="146"/>
      <c r="F7" s="43"/>
      <c r="G7" s="43"/>
      <c r="H7" s="43"/>
      <c r="I7" s="43"/>
      <c r="J7" s="43"/>
      <c r="K7" s="43"/>
      <c r="L7" s="43"/>
      <c r="M7" s="43"/>
      <c r="N7" s="43"/>
      <c r="O7" s="43"/>
      <c r="P7" s="43"/>
      <c r="Q7" s="43"/>
      <c r="R7" s="43"/>
      <c r="S7" s="43"/>
      <c r="T7" s="43"/>
      <c r="U7" s="43"/>
      <c r="V7" s="43"/>
      <c r="W7" s="43"/>
      <c r="X7" s="43"/>
      <c r="Y7" s="43"/>
    </row>
    <row r="8">
      <c r="A8" s="138"/>
      <c r="B8" s="49"/>
      <c r="C8" s="147" t="s">
        <v>177</v>
      </c>
      <c r="D8" s="148">
        <f>D7/D6</f>
        <v>15.35369285</v>
      </c>
      <c r="E8" s="149" t="s">
        <v>184</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185</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186</v>
      </c>
      <c r="C11" s="144" t="s">
        <v>187</v>
      </c>
      <c r="D11" s="75">
        <f>'Balance Sheet 2024'!E30</f>
        <v>2177689</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188</v>
      </c>
      <c r="D12" s="75">
        <f>'Expenses 2024'!C40</f>
        <v>7005078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189</v>
      </c>
      <c r="D13" s="145">
        <f>D12/12</f>
        <v>583756.5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185</v>
      </c>
      <c r="D14" s="148">
        <f>D11/D13</f>
        <v>3.73047495</v>
      </c>
      <c r="E14" s="149" t="s">
        <v>184</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190</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191</v>
      </c>
      <c r="C17" s="144" t="s">
        <v>192</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188</v>
      </c>
      <c r="D18" s="75">
        <f>'Expenses 2024'!C40</f>
        <v>7005078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189</v>
      </c>
      <c r="D19" s="145">
        <f>D18/12</f>
        <v>583756.5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193</v>
      </c>
      <c r="D20" s="148">
        <f>D17/D19</f>
        <v>0</v>
      </c>
      <c r="E20" s="149" t="s">
        <v>184</v>
      </c>
      <c r="F20" s="43"/>
      <c r="G20" s="43"/>
      <c r="H20" s="43"/>
      <c r="I20" s="43"/>
      <c r="J20" s="43"/>
      <c r="K20" s="43"/>
      <c r="L20" s="43"/>
      <c r="M20" s="43"/>
      <c r="N20" s="43"/>
      <c r="O20" s="43"/>
      <c r="P20" s="43"/>
      <c r="Q20" s="43"/>
      <c r="R20" s="43"/>
      <c r="S20" s="43"/>
      <c r="T20" s="43"/>
      <c r="U20" s="43"/>
      <c r="V20" s="43"/>
      <c r="W20" s="43"/>
      <c r="X20" s="43"/>
      <c r="Y20" s="43"/>
    </row>
    <row r="21">
      <c r="A21" s="138"/>
      <c r="B21" s="49"/>
      <c r="C21" s="153" t="s">
        <v>194</v>
      </c>
      <c r="D21" s="154">
        <f>D20+D8</f>
        <v>15.35369285</v>
      </c>
      <c r="E21" s="155" t="s">
        <v>184</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195</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196</v>
      </c>
      <c r="C24" s="159"/>
      <c r="D24" s="160">
        <f>max('Revenues 2024'!E2:E7,'Revenues 2024'!F10:F15)</f>
        <v>21715631</v>
      </c>
      <c r="E24" s="161" t="s">
        <v>197</v>
      </c>
      <c r="F24" s="43"/>
      <c r="G24" s="43"/>
      <c r="H24" s="43"/>
      <c r="I24" s="43"/>
      <c r="J24" s="43"/>
      <c r="K24" s="43"/>
      <c r="L24" s="43"/>
      <c r="M24" s="43"/>
      <c r="N24" s="43"/>
      <c r="O24" s="43"/>
      <c r="P24" s="43"/>
      <c r="Q24" s="43"/>
      <c r="R24" s="43"/>
      <c r="S24" s="43"/>
      <c r="T24" s="43"/>
      <c r="U24" s="43"/>
      <c r="V24" s="43"/>
      <c r="W24" s="43"/>
      <c r="X24" s="43"/>
      <c r="Y24" s="43"/>
    </row>
    <row r="25">
      <c r="A25" s="138"/>
      <c r="B25" s="49"/>
      <c r="C25" s="144" t="s">
        <v>198</v>
      </c>
      <c r="D25" s="145">
        <f>'Revenues 2024'!F44</f>
        <v>21931317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195</v>
      </c>
      <c r="D26" s="162">
        <f>D24/D25</f>
        <v>0.9901653877</v>
      </c>
      <c r="E26" s="149" t="s">
        <v>199</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200</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201</v>
      </c>
      <c r="C29" s="144" t="s">
        <v>202</v>
      </c>
      <c r="D29" s="75">
        <f>SUM('Expenses 2024'!C7:C9)</f>
        <v>3575179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203</v>
      </c>
      <c r="D30" s="75">
        <f>SUM('Expenses 2024'!C10:C12)</f>
        <v>658369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204</v>
      </c>
      <c r="D31" s="75">
        <f>sum(D29:D30)</f>
        <v>4233548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179</v>
      </c>
      <c r="D32" s="75">
        <f>'Expenses 2024'!C40</f>
        <v>7005078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205</v>
      </c>
      <c r="D33" s="162">
        <f>D31/D32</f>
        <v>0.6043541557</v>
      </c>
      <c r="E33" s="149" t="s">
        <v>206</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207</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208</v>
      </c>
      <c r="C36" s="144" t="s">
        <v>209</v>
      </c>
      <c r="D36" s="75">
        <f>SUM('Expenses 2024'!C10:C11)</f>
        <v>383779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202</v>
      </c>
      <c r="D37" s="75">
        <f>SUM('Expenses 2024'!C7:C9)</f>
        <v>3575179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207</v>
      </c>
      <c r="D38" s="162">
        <f>D36/D37</f>
        <v>0.1073453945</v>
      </c>
      <c r="E38" s="149" t="s">
        <v>210</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211</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212</v>
      </c>
      <c r="C41" s="147" t="s">
        <v>242</v>
      </c>
      <c r="D41" s="75">
        <f>'Expenses 2024'!D40</f>
        <v>6210755</v>
      </c>
      <c r="E41" s="164">
        <f t="shared" ref="E41:E44" si="1">D41/$D$44</f>
        <v>0.8866075438</v>
      </c>
      <c r="F41" s="43"/>
      <c r="G41" s="43"/>
      <c r="H41" s="43"/>
      <c r="I41" s="43"/>
      <c r="J41" s="43"/>
      <c r="K41" s="43"/>
      <c r="L41" s="43"/>
      <c r="M41" s="43"/>
      <c r="N41" s="43"/>
      <c r="O41" s="43"/>
      <c r="P41" s="43"/>
      <c r="Q41" s="43"/>
      <c r="R41" s="43"/>
      <c r="S41" s="43"/>
      <c r="T41" s="43"/>
      <c r="U41" s="43"/>
      <c r="V41" s="43"/>
      <c r="W41" s="43"/>
      <c r="X41" s="43"/>
      <c r="Y41" s="43"/>
    </row>
    <row r="42">
      <c r="A42" s="138"/>
      <c r="B42" s="49"/>
      <c r="C42" s="147" t="s">
        <v>214</v>
      </c>
      <c r="D42" s="145">
        <f>'Expenses 2024'!E40</f>
        <v>563048</v>
      </c>
      <c r="E42" s="164">
        <f t="shared" si="1"/>
        <v>0.08037712071</v>
      </c>
      <c r="F42" s="43"/>
      <c r="G42" s="43"/>
      <c r="H42" s="43"/>
      <c r="I42" s="43"/>
      <c r="J42" s="43"/>
      <c r="K42" s="43"/>
      <c r="L42" s="43"/>
      <c r="M42" s="43"/>
      <c r="N42" s="43"/>
      <c r="O42" s="43"/>
      <c r="P42" s="43"/>
      <c r="Q42" s="43"/>
      <c r="R42" s="43"/>
      <c r="S42" s="43"/>
      <c r="T42" s="43"/>
      <c r="U42" s="43"/>
      <c r="V42" s="43"/>
      <c r="W42" s="43"/>
      <c r="X42" s="43"/>
      <c r="Y42" s="43"/>
    </row>
    <row r="43">
      <c r="A43" s="138"/>
      <c r="B43" s="49"/>
      <c r="C43" s="147" t="s">
        <v>215</v>
      </c>
      <c r="D43" s="145">
        <f>'Expenses 2024'!F40</f>
        <v>231275</v>
      </c>
      <c r="E43" s="164">
        <f t="shared" si="1"/>
        <v>0.03301533545</v>
      </c>
      <c r="F43" s="43"/>
      <c r="G43" s="43"/>
      <c r="H43" s="43"/>
      <c r="I43" s="43"/>
      <c r="J43" s="43"/>
      <c r="K43" s="43"/>
      <c r="L43" s="43"/>
      <c r="M43" s="43"/>
      <c r="N43" s="43"/>
      <c r="O43" s="43"/>
      <c r="P43" s="43"/>
      <c r="Q43" s="43"/>
      <c r="R43" s="43"/>
      <c r="S43" s="43"/>
      <c r="T43" s="43"/>
      <c r="U43" s="43"/>
      <c r="V43" s="43"/>
      <c r="W43" s="43"/>
      <c r="X43" s="43"/>
      <c r="Y43" s="43"/>
    </row>
    <row r="44">
      <c r="A44" s="138"/>
      <c r="B44" s="49"/>
      <c r="C44" s="144" t="s">
        <v>179</v>
      </c>
      <c r="D44" s="145">
        <f>sum(D41:D43)</f>
        <v>7005078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216</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217</v>
      </c>
      <c r="C47" s="144" t="s">
        <v>218</v>
      </c>
      <c r="D47" s="145">
        <f>'Revenues 2024'!F9</f>
        <v>21715631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219</v>
      </c>
      <c r="D48" s="145">
        <f>'Expenses 2024'!F40</f>
        <v>231275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220</v>
      </c>
      <c r="D49" s="165">
        <f>if(D48=0, "$0",D47/D48)</f>
        <v>93.89528051</v>
      </c>
      <c r="E49" s="149" t="s">
        <v>221</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222</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223</v>
      </c>
      <c r="C52" s="144" t="s">
        <v>224</v>
      </c>
      <c r="D52" s="145">
        <f>sum('Balance Sheet 2024'!E2:E10)</f>
        <v>20518381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225</v>
      </c>
      <c r="D53" s="145">
        <f>sum('Balance Sheet 2024'!E19:E22)</f>
        <v>191367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226</v>
      </c>
      <c r="D54" s="167">
        <f>D52/D53</f>
        <v>107.2200588</v>
      </c>
      <c r="E54" s="149" t="s">
        <v>227</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228</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229</v>
      </c>
      <c r="C57" s="144" t="s">
        <v>230</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231</v>
      </c>
      <c r="D58" s="145">
        <f>'Balance Sheet 2024'!E18</f>
        <v>20543754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232</v>
      </c>
      <c r="D59" s="168">
        <f>D57/D58</f>
        <v>0</v>
      </c>
      <c r="E59" s="149" t="s">
        <v>233</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DATAKIND</v>
      </c>
      <c r="B1" s="2" t="s">
        <v>243</v>
      </c>
      <c r="C1" s="138"/>
      <c r="D1" s="138"/>
      <c r="E1" s="138"/>
      <c r="F1" s="139"/>
      <c r="G1" s="139"/>
      <c r="H1" s="139"/>
      <c r="I1" s="43"/>
      <c r="J1" s="43"/>
      <c r="K1" s="43"/>
      <c r="L1" s="43"/>
      <c r="M1" s="43"/>
      <c r="N1" s="43"/>
      <c r="O1" s="43"/>
      <c r="P1" s="43"/>
      <c r="Q1" s="43"/>
      <c r="R1" s="43"/>
      <c r="S1" s="43"/>
      <c r="T1" s="43"/>
      <c r="U1" s="43"/>
      <c r="V1" s="43"/>
      <c r="W1" s="43"/>
      <c r="X1" s="43"/>
      <c r="Y1" s="43"/>
    </row>
    <row r="2">
      <c r="A2" s="140" t="s">
        <v>177</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178</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244</v>
      </c>
      <c r="E4" s="45" t="s">
        <v>245</v>
      </c>
      <c r="F4" s="45" t="s">
        <v>246</v>
      </c>
      <c r="G4" s="59" t="s">
        <v>247</v>
      </c>
      <c r="H4" s="59"/>
      <c r="I4" s="43"/>
      <c r="J4" s="43"/>
      <c r="K4" s="43"/>
      <c r="L4" s="43"/>
      <c r="M4" s="43"/>
      <c r="N4" s="43"/>
      <c r="O4" s="43"/>
      <c r="P4" s="43"/>
      <c r="Q4" s="43"/>
      <c r="R4" s="43"/>
      <c r="S4" s="43"/>
      <c r="T4" s="43"/>
      <c r="U4" s="43"/>
      <c r="V4" s="43"/>
      <c r="W4" s="43"/>
      <c r="X4" s="43"/>
      <c r="Y4" s="43"/>
    </row>
    <row r="5">
      <c r="A5" s="138"/>
      <c r="B5" s="49"/>
      <c r="C5" s="147" t="s">
        <v>177</v>
      </c>
      <c r="D5" s="176">
        <f>'Ratios 2022'!D8</f>
        <v>12.38152394</v>
      </c>
      <c r="E5" s="176">
        <f>'Ratios 2023'!D8</f>
        <v>9.912825091</v>
      </c>
      <c r="F5" s="176">
        <f>'Ratios 2024'!D8</f>
        <v>15.35369285</v>
      </c>
      <c r="G5" s="176">
        <f>average(D5:F5)</f>
        <v>12.54934729</v>
      </c>
      <c r="H5" s="149" t="s">
        <v>184</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185</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186</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244</v>
      </c>
      <c r="E9" s="45" t="s">
        <v>245</v>
      </c>
      <c r="F9" s="45" t="s">
        <v>246</v>
      </c>
      <c r="G9" s="59" t="s">
        <v>247</v>
      </c>
      <c r="H9" s="59"/>
      <c r="I9" s="43"/>
      <c r="J9" s="43"/>
      <c r="K9" s="43"/>
      <c r="L9" s="43"/>
      <c r="M9" s="43"/>
      <c r="N9" s="43"/>
      <c r="O9" s="43"/>
      <c r="P9" s="43"/>
      <c r="Q9" s="43"/>
      <c r="R9" s="43"/>
      <c r="S9" s="43"/>
      <c r="T9" s="43"/>
      <c r="U9" s="43"/>
      <c r="V9" s="43"/>
      <c r="W9" s="43"/>
      <c r="X9" s="43"/>
      <c r="Y9" s="43"/>
    </row>
    <row r="10">
      <c r="A10" s="138"/>
      <c r="B10" s="49"/>
      <c r="C10" s="147" t="s">
        <v>185</v>
      </c>
      <c r="D10" s="148">
        <f>'Ratios 2022'!D14</f>
        <v>5.343606765</v>
      </c>
      <c r="E10" s="148">
        <f>'Ratios 2023'!D14</f>
        <v>3.301960846</v>
      </c>
      <c r="F10" s="148">
        <f>'Ratios 2024'!D14</f>
        <v>3.73047495</v>
      </c>
      <c r="G10" s="176">
        <f>average(D10:F10)</f>
        <v>4.12534752</v>
      </c>
      <c r="H10" s="149" t="s">
        <v>184</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190</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191</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244</v>
      </c>
      <c r="E14" s="45" t="s">
        <v>245</v>
      </c>
      <c r="F14" s="45" t="s">
        <v>246</v>
      </c>
      <c r="G14" s="59" t="s">
        <v>247</v>
      </c>
      <c r="H14" s="59"/>
      <c r="I14" s="43"/>
      <c r="J14" s="43"/>
      <c r="K14" s="43"/>
      <c r="L14" s="43"/>
      <c r="M14" s="43"/>
      <c r="N14" s="43"/>
      <c r="O14" s="43"/>
      <c r="P14" s="43"/>
      <c r="Q14" s="43"/>
      <c r="R14" s="43"/>
      <c r="S14" s="43"/>
      <c r="T14" s="43"/>
      <c r="U14" s="43"/>
      <c r="V14" s="43"/>
      <c r="W14" s="43"/>
      <c r="X14" s="43"/>
      <c r="Y14" s="43"/>
    </row>
    <row r="15">
      <c r="A15" s="138"/>
      <c r="B15" s="49"/>
      <c r="C15" s="147" t="s">
        <v>193</v>
      </c>
      <c r="D15" s="179">
        <f>'Ratios 2022'!D20</f>
        <v>0</v>
      </c>
      <c r="E15" s="179">
        <f>'Ratios 2023'!D20</f>
        <v>0</v>
      </c>
      <c r="F15" s="179">
        <f>'Ratios 2024'!D20</f>
        <v>0</v>
      </c>
      <c r="G15" s="176">
        <f>average(D15:F15)</f>
        <v>0</v>
      </c>
      <c r="H15" s="149" t="s">
        <v>184</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195</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196</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244</v>
      </c>
      <c r="E19" s="45" t="s">
        <v>245</v>
      </c>
      <c r="F19" s="45" t="s">
        <v>246</v>
      </c>
      <c r="G19" s="59" t="s">
        <v>247</v>
      </c>
      <c r="H19" s="59"/>
      <c r="I19" s="43"/>
      <c r="J19" s="43"/>
      <c r="K19" s="43"/>
      <c r="L19" s="43"/>
      <c r="M19" s="43"/>
      <c r="N19" s="43"/>
      <c r="O19" s="43"/>
      <c r="P19" s="43"/>
      <c r="Q19" s="43"/>
      <c r="R19" s="43"/>
      <c r="S19" s="43"/>
      <c r="T19" s="43"/>
      <c r="U19" s="43"/>
      <c r="V19" s="43"/>
      <c r="W19" s="43"/>
      <c r="X19" s="43"/>
      <c r="Y19" s="43"/>
    </row>
    <row r="20">
      <c r="A20" s="138"/>
      <c r="B20" s="49"/>
      <c r="C20" s="147" t="s">
        <v>195</v>
      </c>
      <c r="D20" s="162">
        <f>'Ratios 2022'!D26</f>
        <v>0.9712329198</v>
      </c>
      <c r="E20" s="162">
        <f>'Ratios 2023'!D26</f>
        <v>0.9749748943</v>
      </c>
      <c r="F20" s="162">
        <f>'Ratios 2024'!D26</f>
        <v>0.9901653877</v>
      </c>
      <c r="G20" s="180">
        <f>average(D20:F20)</f>
        <v>0.9787910673</v>
      </c>
      <c r="H20" s="149" t="s">
        <v>199</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200</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201</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244</v>
      </c>
      <c r="E24" s="45" t="s">
        <v>245</v>
      </c>
      <c r="F24" s="45" t="s">
        <v>246</v>
      </c>
      <c r="G24" s="59" t="s">
        <v>247</v>
      </c>
      <c r="H24" s="59"/>
      <c r="I24" s="43"/>
      <c r="J24" s="43"/>
      <c r="K24" s="43"/>
      <c r="L24" s="43"/>
      <c r="M24" s="43"/>
      <c r="N24" s="43"/>
      <c r="O24" s="43"/>
      <c r="P24" s="43"/>
      <c r="Q24" s="43"/>
      <c r="R24" s="43"/>
      <c r="S24" s="43"/>
      <c r="T24" s="43"/>
      <c r="U24" s="43"/>
      <c r="V24" s="43"/>
      <c r="W24" s="43"/>
      <c r="X24" s="43"/>
      <c r="Y24" s="43"/>
    </row>
    <row r="25">
      <c r="A25" s="138"/>
      <c r="B25" s="49"/>
      <c r="C25" s="147" t="s">
        <v>205</v>
      </c>
      <c r="D25" s="162">
        <f>'Ratios 2022'!D33</f>
        <v>0.6631010184</v>
      </c>
      <c r="E25" s="162">
        <f>'Ratios 2023'!D33</f>
        <v>0.5359722448</v>
      </c>
      <c r="F25" s="162">
        <f>'Ratios 2024'!D33</f>
        <v>0.6043541557</v>
      </c>
      <c r="G25" s="180">
        <f>average(D25:F25)</f>
        <v>0.601142473</v>
      </c>
      <c r="H25" s="149" t="s">
        <v>206</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207</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208</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244</v>
      </c>
      <c r="E29" s="45" t="s">
        <v>245</v>
      </c>
      <c r="F29" s="45" t="s">
        <v>246</v>
      </c>
      <c r="G29" s="59" t="s">
        <v>247</v>
      </c>
      <c r="H29" s="59"/>
      <c r="I29" s="43"/>
      <c r="J29" s="43"/>
      <c r="K29" s="43"/>
      <c r="L29" s="43"/>
      <c r="M29" s="43"/>
      <c r="N29" s="43"/>
      <c r="O29" s="43"/>
      <c r="P29" s="43"/>
      <c r="Q29" s="43"/>
      <c r="R29" s="43"/>
      <c r="S29" s="43"/>
      <c r="T29" s="43"/>
      <c r="U29" s="43"/>
      <c r="V29" s="43"/>
      <c r="W29" s="43"/>
      <c r="X29" s="43"/>
      <c r="Y29" s="43"/>
    </row>
    <row r="30">
      <c r="A30" s="138"/>
      <c r="B30" s="49"/>
      <c r="C30" s="147" t="s">
        <v>207</v>
      </c>
      <c r="D30" s="162">
        <f>'Ratios 2022'!D38</f>
        <v>0.1519588368</v>
      </c>
      <c r="E30" s="162">
        <f>'Ratios 2023'!D38</f>
        <v>0.1227972069</v>
      </c>
      <c r="F30" s="162">
        <f>'Ratios 2024'!D38</f>
        <v>0.1073453945</v>
      </c>
      <c r="G30" s="180">
        <f>average(D30:F30)</f>
        <v>0.127367146</v>
      </c>
      <c r="H30" s="149" t="s">
        <v>210</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211</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212</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244</v>
      </c>
      <c r="E34" s="45" t="s">
        <v>245</v>
      </c>
      <c r="F34" s="45" t="s">
        <v>246</v>
      </c>
      <c r="G34" s="59" t="s">
        <v>247</v>
      </c>
      <c r="H34" s="59"/>
      <c r="I34" s="43"/>
      <c r="J34" s="43"/>
      <c r="K34" s="43"/>
      <c r="L34" s="43"/>
      <c r="M34" s="43"/>
      <c r="N34" s="43"/>
      <c r="O34" s="43"/>
      <c r="P34" s="43"/>
      <c r="Q34" s="43"/>
      <c r="R34" s="43"/>
      <c r="S34" s="43"/>
      <c r="T34" s="43"/>
      <c r="U34" s="43"/>
      <c r="V34" s="43"/>
      <c r="W34" s="43"/>
      <c r="X34" s="43"/>
      <c r="Y34" s="43"/>
    </row>
    <row r="35">
      <c r="A35" s="138"/>
      <c r="B35" s="49"/>
      <c r="C35" s="147" t="s">
        <v>248</v>
      </c>
      <c r="D35" s="162">
        <f>'Ratios 2022'!E41</f>
        <v>0.8134043189</v>
      </c>
      <c r="E35" s="162">
        <f>'Ratios 2023'!E41</f>
        <v>0.8203188793</v>
      </c>
      <c r="F35" s="162">
        <f>'Ratios 2024'!E41</f>
        <v>0.8866075438</v>
      </c>
      <c r="G35" s="180">
        <f t="shared" ref="G35:G37" si="1">average(D35:F35)</f>
        <v>0.8401102473</v>
      </c>
      <c r="H35" s="180"/>
      <c r="I35" s="43"/>
      <c r="J35" s="43"/>
      <c r="K35" s="43"/>
      <c r="L35" s="43"/>
      <c r="M35" s="43"/>
      <c r="N35" s="43"/>
      <c r="O35" s="43"/>
      <c r="P35" s="43"/>
      <c r="Q35" s="43"/>
      <c r="R35" s="43"/>
      <c r="S35" s="43"/>
      <c r="T35" s="43"/>
      <c r="U35" s="43"/>
      <c r="V35" s="43"/>
      <c r="W35" s="43"/>
      <c r="X35" s="43"/>
      <c r="Y35" s="43"/>
    </row>
    <row r="36">
      <c r="A36" s="138"/>
      <c r="B36" s="52"/>
      <c r="C36" s="147" t="s">
        <v>214</v>
      </c>
      <c r="D36" s="162">
        <f>'Ratios 2022'!E42</f>
        <v>0.1116872673</v>
      </c>
      <c r="E36" s="162">
        <f>'Ratios 2023'!E42</f>
        <v>0.1046035546</v>
      </c>
      <c r="F36" s="162">
        <f>'Ratios 2024'!E42</f>
        <v>0.08037712071</v>
      </c>
      <c r="G36" s="180">
        <f t="shared" si="1"/>
        <v>0.0988893142</v>
      </c>
      <c r="H36" s="180"/>
      <c r="I36" s="43"/>
      <c r="J36" s="43"/>
      <c r="K36" s="43"/>
      <c r="L36" s="43"/>
      <c r="M36" s="43"/>
      <c r="N36" s="43"/>
      <c r="O36" s="43"/>
      <c r="P36" s="43"/>
      <c r="Q36" s="43"/>
      <c r="R36" s="43"/>
      <c r="S36" s="43"/>
      <c r="T36" s="43"/>
      <c r="U36" s="43"/>
      <c r="V36" s="43"/>
      <c r="W36" s="43"/>
      <c r="X36" s="43"/>
      <c r="Y36" s="43"/>
    </row>
    <row r="37">
      <c r="A37" s="138"/>
      <c r="B37" s="181"/>
      <c r="C37" s="147" t="s">
        <v>215</v>
      </c>
      <c r="D37" s="162">
        <f>'Ratios 2022'!E43</f>
        <v>0.07490841384</v>
      </c>
      <c r="E37" s="162">
        <f>'Ratios 2023'!E43</f>
        <v>0.07507756608</v>
      </c>
      <c r="F37" s="162">
        <f>'Ratios 2024'!E43</f>
        <v>0.03301533545</v>
      </c>
      <c r="G37" s="180">
        <f t="shared" si="1"/>
        <v>0.06100043845</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216</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217</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244</v>
      </c>
      <c r="E41" s="45" t="s">
        <v>245</v>
      </c>
      <c r="F41" s="45" t="s">
        <v>246</v>
      </c>
      <c r="G41" s="59" t="s">
        <v>247</v>
      </c>
      <c r="H41" s="59"/>
      <c r="I41" s="43"/>
      <c r="J41" s="43"/>
      <c r="K41" s="43"/>
      <c r="L41" s="43"/>
      <c r="M41" s="43"/>
      <c r="N41" s="43"/>
      <c r="O41" s="43"/>
      <c r="P41" s="43"/>
      <c r="Q41" s="43"/>
      <c r="R41" s="43"/>
      <c r="S41" s="43"/>
      <c r="T41" s="43"/>
      <c r="U41" s="43"/>
      <c r="V41" s="43"/>
      <c r="W41" s="43"/>
      <c r="X41" s="43"/>
      <c r="Y41" s="43"/>
    </row>
    <row r="42">
      <c r="A42" s="138"/>
      <c r="B42" s="49"/>
      <c r="C42" s="147" t="s">
        <v>220</v>
      </c>
      <c r="D42" s="165">
        <f>'Ratios 2022'!D49</f>
        <v>9.605829682</v>
      </c>
      <c r="E42" s="165">
        <f>'Ratios 2023'!D49</f>
        <v>12.29695357</v>
      </c>
      <c r="F42" s="165">
        <f>'Ratios 2024'!D49</f>
        <v>93.89528051</v>
      </c>
      <c r="G42" s="182">
        <f>average(D42:F42)</f>
        <v>38.59935459</v>
      </c>
      <c r="H42" s="149" t="s">
        <v>221</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222</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223</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244</v>
      </c>
      <c r="E46" s="45" t="s">
        <v>245</v>
      </c>
      <c r="F46" s="45" t="s">
        <v>246</v>
      </c>
      <c r="G46" s="59" t="s">
        <v>247</v>
      </c>
      <c r="H46" s="59"/>
      <c r="I46" s="43"/>
      <c r="J46" s="43"/>
      <c r="K46" s="43"/>
      <c r="L46" s="43"/>
      <c r="M46" s="43"/>
      <c r="N46" s="43"/>
      <c r="O46" s="43"/>
      <c r="P46" s="43"/>
      <c r="Q46" s="43"/>
      <c r="R46" s="43"/>
      <c r="S46" s="43"/>
      <c r="T46" s="43"/>
      <c r="U46" s="43"/>
      <c r="V46" s="43"/>
      <c r="W46" s="43"/>
      <c r="X46" s="43"/>
      <c r="Y46" s="43"/>
    </row>
    <row r="47">
      <c r="A47" s="138"/>
      <c r="B47" s="49"/>
      <c r="C47" s="147" t="s">
        <v>226</v>
      </c>
      <c r="D47" s="148">
        <f>'Ratios 2022'!D54</f>
        <v>30.45772122</v>
      </c>
      <c r="E47" s="148">
        <f>'Ratios 2023'!D54</f>
        <v>15.39726758</v>
      </c>
      <c r="F47" s="148">
        <f>'Ratios 2024'!D54</f>
        <v>107.2200588</v>
      </c>
      <c r="G47" s="176">
        <f>average(D47:F47)</f>
        <v>51.02501588</v>
      </c>
      <c r="H47" s="149" t="s">
        <v>227</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228</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229</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244</v>
      </c>
      <c r="E51" s="45" t="s">
        <v>245</v>
      </c>
      <c r="F51" s="45" t="s">
        <v>246</v>
      </c>
      <c r="G51" s="59" t="s">
        <v>247</v>
      </c>
      <c r="H51" s="59"/>
      <c r="I51" s="43"/>
      <c r="J51" s="43"/>
      <c r="K51" s="43"/>
      <c r="L51" s="43"/>
      <c r="M51" s="43"/>
      <c r="N51" s="43"/>
      <c r="O51" s="43"/>
      <c r="P51" s="43"/>
      <c r="Q51" s="43"/>
      <c r="R51" s="43"/>
      <c r="S51" s="43"/>
      <c r="T51" s="43"/>
      <c r="U51" s="43"/>
      <c r="V51" s="43"/>
      <c r="W51" s="43"/>
      <c r="X51" s="43"/>
      <c r="Y51" s="43"/>
    </row>
    <row r="52">
      <c r="A52" s="138"/>
      <c r="B52" s="49"/>
      <c r="C52" s="147" t="s">
        <v>232</v>
      </c>
      <c r="D52" s="183">
        <f>'Ratios 2022'!D59</f>
        <v>0</v>
      </c>
      <c r="E52" s="183">
        <f>'Ratios 2023'!D59</f>
        <v>0</v>
      </c>
      <c r="F52" s="183">
        <f>'Ratios 2024'!D59</f>
        <v>0</v>
      </c>
      <c r="G52" s="184">
        <f>average(D52:F52)</f>
        <v>0</v>
      </c>
      <c r="H52" s="149" t="s">
        <v>233</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DATAKIND</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DATAKIND</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3428628.0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36617.0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3428628</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97752.0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3801.0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3801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3530181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DATAKIND</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10000</v>
      </c>
      <c r="D3" s="99">
        <v>10000.0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10000</v>
      </c>
      <c r="D5" s="99">
        <v>10000.0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242156</v>
      </c>
      <c r="D7" s="99">
        <v>108970.0</v>
      </c>
      <c r="E7" s="99">
        <v>70225.0</v>
      </c>
      <c r="F7" s="99">
        <v>62961.0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2332765</v>
      </c>
      <c r="D9" s="99">
        <v>1984992.0</v>
      </c>
      <c r="E9" s="99">
        <v>154095.0</v>
      </c>
      <c r="F9" s="99">
        <v>193678.0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93529</v>
      </c>
      <c r="D10" s="99">
        <v>80419.0</v>
      </c>
      <c r="E10" s="99">
        <v>5713.0</v>
      </c>
      <c r="F10" s="99">
        <v>7397.0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297753</v>
      </c>
      <c r="D11" s="99">
        <v>242623.0</v>
      </c>
      <c r="E11" s="99">
        <v>25668.0</v>
      </c>
      <c r="F11" s="99">
        <v>29462.0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193415</v>
      </c>
      <c r="D12" s="99">
        <v>157604.0</v>
      </c>
      <c r="E12" s="99">
        <v>16673.0</v>
      </c>
      <c r="F12" s="99">
        <v>19138.0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4995</v>
      </c>
      <c r="D15" s="99">
        <v>0.0</v>
      </c>
      <c r="E15" s="99">
        <v>4995.0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122761</v>
      </c>
      <c r="D16" s="99">
        <v>41413.0</v>
      </c>
      <c r="E16" s="99">
        <v>81348.0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1118033</v>
      </c>
      <c r="D20" s="99">
        <v>1057247.0</v>
      </c>
      <c r="E20" s="99">
        <v>33731.0</v>
      </c>
      <c r="F20" s="99">
        <v>27055.0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3347</v>
      </c>
      <c r="D21" s="99">
        <v>2790.0</v>
      </c>
      <c r="E21" s="99">
        <v>557.0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1523</v>
      </c>
      <c r="D22" s="99">
        <v>332.0</v>
      </c>
      <c r="E22" s="99">
        <v>1188.0</v>
      </c>
      <c r="F22" s="99">
        <v>3.0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116080</v>
      </c>
      <c r="D23" s="99">
        <v>63226.0</v>
      </c>
      <c r="E23" s="99">
        <v>43651.0</v>
      </c>
      <c r="F23" s="99">
        <v>9203.0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2731</v>
      </c>
      <c r="D25" s="99">
        <v>112.0</v>
      </c>
      <c r="E25" s="99">
        <v>2619.0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101584</v>
      </c>
      <c r="D26" s="99">
        <v>62068.0</v>
      </c>
      <c r="E26" s="99">
        <v>34614.0</v>
      </c>
      <c r="F26" s="99">
        <v>4902.0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22557</v>
      </c>
      <c r="D28" s="99">
        <v>22133.0</v>
      </c>
      <c r="E28" s="99">
        <v>424.0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28855</v>
      </c>
      <c r="D32" s="99">
        <v>0.0</v>
      </c>
      <c r="E32" s="99">
        <v>28855.0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c r="C34" s="98">
        <f t="shared" si="1"/>
        <v>31667</v>
      </c>
      <c r="D34" s="99">
        <v>25804.0</v>
      </c>
      <c r="E34" s="99">
        <v>2730.0</v>
      </c>
      <c r="F34" s="99">
        <v>3133.0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13690</v>
      </c>
      <c r="D35" s="99">
        <v>2471.0</v>
      </c>
      <c r="E35" s="99">
        <v>11219.0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11553</v>
      </c>
      <c r="D36" s="99">
        <v>329.0</v>
      </c>
      <c r="E36" s="99">
        <v>11224.0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2845</v>
      </c>
      <c r="D37" s="99">
        <v>2009.0</v>
      </c>
      <c r="E37" s="99">
        <v>836.0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134</v>
      </c>
      <c r="C38" s="98">
        <f t="shared" si="1"/>
        <v>3073</v>
      </c>
      <c r="D38" s="99">
        <v>1258.0</v>
      </c>
      <c r="E38" s="99">
        <v>1815.0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135</v>
      </c>
      <c r="C40" s="103">
        <f t="shared" ref="C40:F40" si="2">sum(C3:C39)</f>
        <v>4764912</v>
      </c>
      <c r="D40" s="103">
        <f t="shared" si="2"/>
        <v>3875800</v>
      </c>
      <c r="E40" s="103">
        <f t="shared" si="2"/>
        <v>532180</v>
      </c>
      <c r="F40" s="103">
        <f t="shared" si="2"/>
        <v>356932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DATAKIND</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136</v>
      </c>
      <c r="B2" s="45">
        <v>1.0</v>
      </c>
      <c r="C2" s="46" t="s">
        <v>137</v>
      </c>
      <c r="D2" s="110"/>
      <c r="E2" s="111">
        <v>591326.0</v>
      </c>
      <c r="F2" s="43"/>
      <c r="G2" s="43"/>
      <c r="H2" s="43"/>
      <c r="I2" s="43"/>
      <c r="J2" s="43"/>
      <c r="K2" s="43"/>
      <c r="L2" s="43"/>
      <c r="M2" s="43"/>
      <c r="N2" s="43"/>
      <c r="O2" s="43"/>
      <c r="P2" s="43"/>
      <c r="Q2" s="43"/>
      <c r="R2" s="43"/>
      <c r="S2" s="43"/>
      <c r="T2" s="43"/>
      <c r="U2" s="43"/>
      <c r="V2" s="43"/>
      <c r="W2" s="43"/>
      <c r="X2" s="43"/>
      <c r="Y2" s="43"/>
      <c r="Z2" s="43"/>
    </row>
    <row r="3">
      <c r="A3" s="49"/>
      <c r="B3" s="45">
        <v>2.0</v>
      </c>
      <c r="C3" s="46" t="s">
        <v>138</v>
      </c>
      <c r="D3" s="112"/>
      <c r="E3" s="111">
        <v>4325080.0</v>
      </c>
      <c r="F3" s="43"/>
      <c r="G3" s="43"/>
      <c r="H3" s="43"/>
      <c r="I3" s="43"/>
      <c r="J3" s="43"/>
      <c r="K3" s="43"/>
      <c r="L3" s="43"/>
      <c r="M3" s="43"/>
      <c r="N3" s="43"/>
      <c r="O3" s="43"/>
      <c r="P3" s="43"/>
      <c r="Q3" s="43"/>
      <c r="R3" s="43"/>
      <c r="S3" s="43"/>
      <c r="T3" s="43"/>
      <c r="U3" s="43"/>
      <c r="V3" s="43"/>
      <c r="W3" s="43"/>
      <c r="X3" s="43"/>
      <c r="Y3" s="43"/>
      <c r="Z3" s="43"/>
    </row>
    <row r="4">
      <c r="A4" s="49"/>
      <c r="B4" s="45">
        <v>3.0</v>
      </c>
      <c r="C4" s="46" t="s">
        <v>139</v>
      </c>
      <c r="D4" s="110"/>
      <c r="E4" s="111">
        <v>993126.0</v>
      </c>
      <c r="F4" s="43"/>
      <c r="G4" s="43"/>
      <c r="H4" s="43"/>
      <c r="I4" s="43"/>
      <c r="J4" s="43"/>
      <c r="K4" s="43"/>
      <c r="L4" s="43"/>
      <c r="M4" s="43"/>
      <c r="N4" s="43"/>
      <c r="O4" s="43"/>
      <c r="P4" s="43"/>
      <c r="Q4" s="43"/>
      <c r="R4" s="43"/>
      <c r="S4" s="43"/>
      <c r="T4" s="43"/>
      <c r="U4" s="43"/>
      <c r="V4" s="43"/>
      <c r="W4" s="43"/>
      <c r="X4" s="43"/>
      <c r="Y4" s="43"/>
      <c r="Z4" s="43"/>
    </row>
    <row r="5">
      <c r="A5" s="49"/>
      <c r="B5" s="45">
        <v>4.0</v>
      </c>
      <c r="C5" s="46" t="s">
        <v>140</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141</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142</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143</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144</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145</v>
      </c>
      <c r="D10" s="110"/>
      <c r="E10" s="111">
        <v>26221.0</v>
      </c>
      <c r="F10" s="43"/>
      <c r="G10" s="43"/>
      <c r="H10" s="43"/>
      <c r="I10" s="43"/>
      <c r="J10" s="43"/>
      <c r="K10" s="43"/>
      <c r="L10" s="43"/>
      <c r="M10" s="43"/>
      <c r="N10" s="43"/>
      <c r="O10" s="43"/>
      <c r="P10" s="43"/>
      <c r="Q10" s="43"/>
      <c r="R10" s="43"/>
      <c r="S10" s="43"/>
      <c r="T10" s="43"/>
      <c r="U10" s="43"/>
      <c r="V10" s="43"/>
      <c r="W10" s="43"/>
      <c r="X10" s="43"/>
      <c r="Y10" s="43"/>
      <c r="Z10" s="43"/>
    </row>
    <row r="11">
      <c r="A11" s="49"/>
      <c r="B11" s="45" t="s">
        <v>146</v>
      </c>
      <c r="C11" s="46" t="s">
        <v>147</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148</v>
      </c>
      <c r="C12" s="46" t="s">
        <v>149</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150</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151</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152</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153</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154</v>
      </c>
      <c r="D17" s="112"/>
      <c r="E17" s="111">
        <v>25373.0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155</v>
      </c>
      <c r="D18" s="113"/>
      <c r="E18" s="114">
        <f>sum(E2:E17)</f>
        <v>5961126</v>
      </c>
      <c r="F18" s="43"/>
      <c r="G18" s="43"/>
      <c r="H18" s="43"/>
      <c r="I18" s="43"/>
      <c r="J18" s="43"/>
      <c r="K18" s="43"/>
      <c r="L18" s="43"/>
      <c r="M18" s="43"/>
      <c r="N18" s="43"/>
      <c r="O18" s="43"/>
      <c r="P18" s="43"/>
      <c r="Q18" s="43"/>
      <c r="R18" s="43"/>
      <c r="S18" s="43"/>
      <c r="T18" s="43"/>
      <c r="U18" s="43"/>
      <c r="V18" s="43"/>
      <c r="W18" s="43"/>
      <c r="X18" s="43"/>
      <c r="Y18" s="43"/>
      <c r="Z18" s="43"/>
    </row>
    <row r="19">
      <c r="A19" s="44" t="s">
        <v>156</v>
      </c>
      <c r="B19" s="115">
        <v>17.0</v>
      </c>
      <c r="C19" s="116" t="s">
        <v>157</v>
      </c>
      <c r="D19" s="117"/>
      <c r="E19" s="111">
        <v>194885.0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158</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159</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160</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161</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162</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163</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164</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165</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166</v>
      </c>
      <c r="D28" s="125"/>
      <c r="E28" s="126">
        <f>sum(E19:E27)</f>
        <v>194885</v>
      </c>
      <c r="F28" s="43"/>
      <c r="G28" s="43"/>
      <c r="H28" s="43"/>
      <c r="I28" s="43"/>
      <c r="J28" s="43"/>
      <c r="K28" s="43"/>
      <c r="L28" s="43"/>
      <c r="M28" s="43"/>
      <c r="N28" s="43"/>
      <c r="O28" s="43"/>
      <c r="P28" s="43"/>
      <c r="Q28" s="43"/>
      <c r="R28" s="43"/>
      <c r="S28" s="43"/>
      <c r="T28" s="43"/>
      <c r="U28" s="43"/>
      <c r="V28" s="43"/>
      <c r="W28" s="43"/>
      <c r="X28" s="43"/>
      <c r="Y28" s="43"/>
      <c r="Z28" s="43"/>
    </row>
    <row r="29">
      <c r="A29" s="65" t="s">
        <v>167</v>
      </c>
      <c r="B29" s="127"/>
      <c r="C29" s="128" t="s">
        <v>168</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169</v>
      </c>
      <c r="D30" s="117"/>
      <c r="E30" s="111">
        <v>2121818.0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170</v>
      </c>
      <c r="D31" s="117"/>
      <c r="E31" s="111">
        <v>3644423.0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171</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172</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173</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174</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175</v>
      </c>
      <c r="D36" s="131"/>
      <c r="E36" s="126">
        <f>sum(E30:E35)</f>
        <v>5766241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176</v>
      </c>
      <c r="D37" s="135"/>
      <c r="E37" s="136">
        <f>E36+E28</f>
        <v>5961126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DATAKIND</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177</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178</v>
      </c>
      <c r="C3" s="144" t="s">
        <v>179</v>
      </c>
      <c r="D3" s="145">
        <f>'Expenses 2022'!C40</f>
        <v>4764912</v>
      </c>
      <c r="E3" s="146"/>
      <c r="F3" s="43"/>
      <c r="G3" s="43"/>
      <c r="H3" s="43"/>
      <c r="I3" s="43"/>
      <c r="J3" s="43"/>
      <c r="K3" s="43"/>
      <c r="L3" s="43"/>
      <c r="M3" s="43"/>
      <c r="N3" s="43"/>
      <c r="O3" s="43"/>
      <c r="P3" s="43"/>
      <c r="Q3" s="43"/>
      <c r="R3" s="43"/>
      <c r="S3" s="43"/>
      <c r="T3" s="43"/>
      <c r="U3" s="43"/>
      <c r="V3" s="43"/>
      <c r="W3" s="43"/>
      <c r="X3" s="43"/>
      <c r="Y3" s="43"/>
    </row>
    <row r="4">
      <c r="A4" s="138"/>
      <c r="B4" s="49"/>
      <c r="C4" s="144" t="s">
        <v>180</v>
      </c>
      <c r="D4" s="145">
        <f>'Expenses 2022'!C31</f>
        <v>0</v>
      </c>
      <c r="E4" s="146"/>
      <c r="F4" s="43"/>
      <c r="G4" s="43"/>
      <c r="H4" s="43"/>
      <c r="I4" s="43"/>
      <c r="J4" s="43"/>
      <c r="K4" s="43"/>
      <c r="L4" s="43"/>
      <c r="M4" s="43"/>
      <c r="N4" s="43"/>
      <c r="O4" s="43"/>
      <c r="P4" s="43"/>
      <c r="Q4" s="43"/>
      <c r="R4" s="43"/>
      <c r="S4" s="43"/>
      <c r="T4" s="43"/>
      <c r="U4" s="43"/>
      <c r="V4" s="43"/>
      <c r="W4" s="43"/>
      <c r="X4" s="43"/>
      <c r="Y4" s="43"/>
    </row>
    <row r="5">
      <c r="A5" s="138"/>
      <c r="B5" s="49"/>
      <c r="C5" s="144" t="s">
        <v>181</v>
      </c>
      <c r="D5" s="145">
        <f>D3-D4</f>
        <v>4764912</v>
      </c>
      <c r="E5" s="146"/>
      <c r="F5" s="43"/>
      <c r="G5" s="43"/>
      <c r="H5" s="43"/>
      <c r="I5" s="43"/>
      <c r="J5" s="43"/>
      <c r="K5" s="43"/>
      <c r="L5" s="43"/>
      <c r="M5" s="43"/>
      <c r="N5" s="43"/>
      <c r="O5" s="43"/>
      <c r="P5" s="43"/>
      <c r="Q5" s="43"/>
      <c r="R5" s="43"/>
      <c r="S5" s="43"/>
      <c r="T5" s="43"/>
      <c r="U5" s="43"/>
      <c r="V5" s="43"/>
      <c r="W5" s="43"/>
      <c r="X5" s="43"/>
      <c r="Y5" s="43"/>
    </row>
    <row r="6">
      <c r="A6" s="138"/>
      <c r="B6" s="49"/>
      <c r="C6" s="144" t="s">
        <v>182</v>
      </c>
      <c r="D6" s="145">
        <f>D5/12</f>
        <v>397076</v>
      </c>
      <c r="E6" s="146"/>
      <c r="F6" s="43"/>
      <c r="G6" s="43"/>
      <c r="H6" s="43"/>
      <c r="I6" s="43"/>
      <c r="J6" s="43"/>
      <c r="K6" s="43"/>
      <c r="L6" s="43"/>
      <c r="M6" s="43"/>
      <c r="N6" s="43"/>
      <c r="O6" s="43"/>
      <c r="P6" s="43"/>
      <c r="Q6" s="43"/>
      <c r="R6" s="43"/>
      <c r="S6" s="43"/>
      <c r="T6" s="43"/>
      <c r="U6" s="43"/>
      <c r="V6" s="43"/>
      <c r="W6" s="43"/>
      <c r="X6" s="43"/>
      <c r="Y6" s="43"/>
    </row>
    <row r="7">
      <c r="A7" s="138"/>
      <c r="B7" s="49"/>
      <c r="C7" s="144" t="s">
        <v>183</v>
      </c>
      <c r="D7" s="75">
        <f>'Balance Sheet 2022'!E2+'Balance Sheet 2022'!E3</f>
        <v>4916406</v>
      </c>
      <c r="E7" s="146"/>
      <c r="F7" s="43"/>
      <c r="G7" s="43"/>
      <c r="H7" s="43"/>
      <c r="I7" s="43"/>
      <c r="J7" s="43"/>
      <c r="K7" s="43"/>
      <c r="L7" s="43"/>
      <c r="M7" s="43"/>
      <c r="N7" s="43"/>
      <c r="O7" s="43"/>
      <c r="P7" s="43"/>
      <c r="Q7" s="43"/>
      <c r="R7" s="43"/>
      <c r="S7" s="43"/>
      <c r="T7" s="43"/>
      <c r="U7" s="43"/>
      <c r="V7" s="43"/>
      <c r="W7" s="43"/>
      <c r="X7" s="43"/>
      <c r="Y7" s="43"/>
    </row>
    <row r="8">
      <c r="A8" s="138"/>
      <c r="B8" s="49"/>
      <c r="C8" s="147" t="s">
        <v>177</v>
      </c>
      <c r="D8" s="148">
        <f>D7/D6</f>
        <v>12.38152394</v>
      </c>
      <c r="E8" s="149" t="s">
        <v>184</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185</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186</v>
      </c>
      <c r="C11" s="144" t="s">
        <v>187</v>
      </c>
      <c r="D11" s="75">
        <f>'Balance Sheet 2022'!E30</f>
        <v>2121818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188</v>
      </c>
      <c r="D12" s="75">
        <f>'Expenses 2022'!C40</f>
        <v>4764912</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189</v>
      </c>
      <c r="D13" s="145">
        <f>D12/12</f>
        <v>397076</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185</v>
      </c>
      <c r="D14" s="148">
        <f>D11/D13</f>
        <v>5.343606765</v>
      </c>
      <c r="E14" s="149" t="s">
        <v>184</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190</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191</v>
      </c>
      <c r="C17" s="144" t="s">
        <v>192</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188</v>
      </c>
      <c r="D18" s="75">
        <f>'Expenses 2022'!C40</f>
        <v>4764912</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189</v>
      </c>
      <c r="D19" s="145">
        <f>D18/12</f>
        <v>397076</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193</v>
      </c>
      <c r="D20" s="148">
        <f>D17/D19</f>
        <v>0</v>
      </c>
      <c r="E20" s="149" t="s">
        <v>184</v>
      </c>
      <c r="F20" s="43"/>
      <c r="G20" s="43"/>
      <c r="H20" s="43"/>
      <c r="I20" s="43"/>
      <c r="J20" s="43"/>
      <c r="K20" s="43"/>
      <c r="L20" s="43"/>
      <c r="M20" s="43"/>
      <c r="N20" s="43"/>
      <c r="O20" s="43"/>
      <c r="P20" s="43"/>
      <c r="Q20" s="43"/>
      <c r="R20" s="43"/>
      <c r="S20" s="43"/>
      <c r="T20" s="43"/>
      <c r="U20" s="43"/>
      <c r="V20" s="43"/>
      <c r="W20" s="43"/>
      <c r="X20" s="43"/>
      <c r="Y20" s="43"/>
    </row>
    <row r="21">
      <c r="A21" s="138"/>
      <c r="B21" s="49"/>
      <c r="C21" s="153" t="s">
        <v>194</v>
      </c>
      <c r="D21" s="154">
        <f>D20+D8</f>
        <v>12.38152394</v>
      </c>
      <c r="E21" s="155" t="s">
        <v>184</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195</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196</v>
      </c>
      <c r="C24" s="159"/>
      <c r="D24" s="160">
        <f>max('Revenues 2022'!E2:E7,'Revenues 2022'!F10:F15)</f>
        <v>3428628</v>
      </c>
      <c r="E24" s="161" t="s">
        <v>197</v>
      </c>
      <c r="F24" s="43"/>
      <c r="G24" s="43"/>
      <c r="H24" s="43"/>
      <c r="I24" s="43"/>
      <c r="J24" s="43"/>
      <c r="K24" s="43"/>
      <c r="L24" s="43"/>
      <c r="M24" s="43"/>
      <c r="N24" s="43"/>
      <c r="O24" s="43"/>
      <c r="P24" s="43"/>
      <c r="Q24" s="43"/>
      <c r="R24" s="43"/>
      <c r="S24" s="43"/>
      <c r="T24" s="43"/>
      <c r="U24" s="43"/>
      <c r="V24" s="43"/>
      <c r="W24" s="43"/>
      <c r="X24" s="43"/>
      <c r="Y24" s="43"/>
    </row>
    <row r="25">
      <c r="A25" s="138"/>
      <c r="B25" s="49"/>
      <c r="C25" s="144" t="s">
        <v>198</v>
      </c>
      <c r="D25" s="145">
        <f>'Revenues 2022'!F44</f>
        <v>3530181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195</v>
      </c>
      <c r="D26" s="162">
        <f>D24/D25</f>
        <v>0.9712329198</v>
      </c>
      <c r="E26" s="149" t="s">
        <v>199</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200</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201</v>
      </c>
      <c r="C29" s="144" t="s">
        <v>202</v>
      </c>
      <c r="D29" s="75">
        <f>SUM('Expenses 2022'!C7:C9)</f>
        <v>2574921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203</v>
      </c>
      <c r="D30" s="75">
        <f>SUM('Expenses 2022'!C10:C12)</f>
        <v>584697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204</v>
      </c>
      <c r="D31" s="75">
        <f>sum(D29:D30)</f>
        <v>3159618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179</v>
      </c>
      <c r="D32" s="75">
        <f>'Expenses 2022'!C40</f>
        <v>4764912</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205</v>
      </c>
      <c r="D33" s="162">
        <f>D31/D32</f>
        <v>0.6631010184</v>
      </c>
      <c r="E33" s="149" t="s">
        <v>206</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207</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208</v>
      </c>
      <c r="C36" s="144" t="s">
        <v>209</v>
      </c>
      <c r="D36" s="75">
        <f>SUM('Expenses 2022'!C10:C11)</f>
        <v>391282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202</v>
      </c>
      <c r="D37" s="75">
        <f>SUM('Expenses 2022'!C7:C9)</f>
        <v>2574921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207</v>
      </c>
      <c r="D38" s="162">
        <f>D36/D37</f>
        <v>0.1519588368</v>
      </c>
      <c r="E38" s="149" t="s">
        <v>210</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211</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212</v>
      </c>
      <c r="C41" s="147" t="s">
        <v>213</v>
      </c>
      <c r="D41" s="75">
        <f>'Expenses 2022'!D40</f>
        <v>3875800</v>
      </c>
      <c r="E41" s="164">
        <f t="shared" ref="E41:E44" si="1">D41/$D$44</f>
        <v>0.8134043189</v>
      </c>
      <c r="F41" s="43"/>
      <c r="G41" s="43"/>
      <c r="H41" s="43"/>
      <c r="I41" s="43"/>
      <c r="J41" s="43"/>
      <c r="K41" s="43"/>
      <c r="L41" s="43"/>
      <c r="M41" s="43"/>
      <c r="N41" s="43"/>
      <c r="O41" s="43"/>
      <c r="P41" s="43"/>
      <c r="Q41" s="43"/>
      <c r="R41" s="43"/>
      <c r="S41" s="43"/>
      <c r="T41" s="43"/>
      <c r="U41" s="43"/>
      <c r="V41" s="43"/>
      <c r="W41" s="43"/>
      <c r="X41" s="43"/>
      <c r="Y41" s="43"/>
    </row>
    <row r="42">
      <c r="A42" s="138"/>
      <c r="B42" s="49"/>
      <c r="C42" s="147" t="s">
        <v>214</v>
      </c>
      <c r="D42" s="145">
        <f>'Expenses 2022'!E40</f>
        <v>532180</v>
      </c>
      <c r="E42" s="164">
        <f t="shared" si="1"/>
        <v>0.1116872673</v>
      </c>
      <c r="F42" s="43"/>
      <c r="G42" s="43"/>
      <c r="H42" s="43"/>
      <c r="I42" s="43"/>
      <c r="J42" s="43"/>
      <c r="K42" s="43"/>
      <c r="L42" s="43"/>
      <c r="M42" s="43"/>
      <c r="N42" s="43"/>
      <c r="O42" s="43"/>
      <c r="P42" s="43"/>
      <c r="Q42" s="43"/>
      <c r="R42" s="43"/>
      <c r="S42" s="43"/>
      <c r="T42" s="43"/>
      <c r="U42" s="43"/>
      <c r="V42" s="43"/>
      <c r="W42" s="43"/>
      <c r="X42" s="43"/>
      <c r="Y42" s="43"/>
    </row>
    <row r="43">
      <c r="A43" s="138"/>
      <c r="B43" s="49"/>
      <c r="C43" s="147" t="s">
        <v>215</v>
      </c>
      <c r="D43" s="145">
        <f>'Expenses 2022'!F40</f>
        <v>356932</v>
      </c>
      <c r="E43" s="164">
        <f t="shared" si="1"/>
        <v>0.07490841384</v>
      </c>
      <c r="F43" s="43"/>
      <c r="G43" s="43"/>
      <c r="H43" s="43"/>
      <c r="I43" s="43"/>
      <c r="J43" s="43"/>
      <c r="K43" s="43"/>
      <c r="L43" s="43"/>
      <c r="M43" s="43"/>
      <c r="N43" s="43"/>
      <c r="O43" s="43"/>
      <c r="P43" s="43"/>
      <c r="Q43" s="43"/>
      <c r="R43" s="43"/>
      <c r="S43" s="43"/>
      <c r="T43" s="43"/>
      <c r="U43" s="43"/>
      <c r="V43" s="43"/>
      <c r="W43" s="43"/>
      <c r="X43" s="43"/>
      <c r="Y43" s="43"/>
    </row>
    <row r="44">
      <c r="A44" s="138"/>
      <c r="B44" s="49"/>
      <c r="C44" s="144" t="s">
        <v>179</v>
      </c>
      <c r="D44" s="145">
        <f>sum(D41:D43)</f>
        <v>4764912</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216</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217</v>
      </c>
      <c r="C47" s="144" t="s">
        <v>218</v>
      </c>
      <c r="D47" s="145">
        <f>'Revenues 2022'!F9</f>
        <v>3428628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219</v>
      </c>
      <c r="D48" s="145">
        <f>'Expenses 2022'!F40</f>
        <v>356932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220</v>
      </c>
      <c r="D49" s="165">
        <f>if(D48=0, "$0",D47/D48)</f>
        <v>9.605829682</v>
      </c>
      <c r="E49" s="149" t="s">
        <v>221</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222</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223</v>
      </c>
      <c r="C52" s="144" t="s">
        <v>224</v>
      </c>
      <c r="D52" s="145">
        <f>sum('Balance Sheet 2022'!E2:E10)</f>
        <v>5935753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225</v>
      </c>
      <c r="D53" s="145">
        <f>sum('Balance Sheet 2022'!E19:E22)</f>
        <v>194885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226</v>
      </c>
      <c r="D54" s="167">
        <f>D52/D53</f>
        <v>30.45772122</v>
      </c>
      <c r="E54" s="149" t="s">
        <v>227</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228</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229</v>
      </c>
      <c r="C57" s="144" t="s">
        <v>230</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231</v>
      </c>
      <c r="D58" s="145">
        <f>'Balance Sheet 2022'!E18</f>
        <v>5961126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232</v>
      </c>
      <c r="D59" s="168">
        <f>D57/D58</f>
        <v>0</v>
      </c>
      <c r="E59" s="149" t="s">
        <v>233</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DATAKIND</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5915511.0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53289.0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5915511</v>
      </c>
      <c r="G9" s="58"/>
      <c r="H9" s="58"/>
      <c r="I9" s="58"/>
      <c r="J9" s="58"/>
      <c r="K9" s="58"/>
      <c r="L9" s="58"/>
      <c r="M9" s="58"/>
      <c r="N9" s="58"/>
      <c r="O9" s="58"/>
      <c r="P9" s="58"/>
      <c r="Q9" s="58"/>
      <c r="R9" s="58"/>
      <c r="S9" s="58"/>
      <c r="T9" s="58"/>
      <c r="U9" s="58"/>
      <c r="V9" s="58"/>
      <c r="W9" s="58"/>
      <c r="X9" s="58"/>
      <c r="Y9" s="58"/>
      <c r="Z9" s="58"/>
    </row>
    <row r="10">
      <c r="A10" s="44" t="s">
        <v>62</v>
      </c>
      <c r="B10" s="59" t="s">
        <v>63</v>
      </c>
      <c r="C10" s="60" t="s">
        <v>234</v>
      </c>
      <c r="D10" s="15"/>
      <c r="E10" s="15"/>
      <c r="F10" s="48">
        <v>37398.0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37398</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109375.0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235</v>
      </c>
      <c r="D26" s="50">
        <v>53116.0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53289.0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-173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-173</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5236.0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5236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6067347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DATAKIND</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656510</v>
      </c>
      <c r="D7" s="99">
        <v>381141.0</v>
      </c>
      <c r="E7" s="99">
        <v>196973.0</v>
      </c>
      <c r="F7" s="99">
        <v>78396.0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2215412</v>
      </c>
      <c r="D9" s="99">
        <v>1958300.0</v>
      </c>
      <c r="E9" s="99">
        <v>502.0</v>
      </c>
      <c r="F9" s="99">
        <v>256610.0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98962</v>
      </c>
      <c r="D10" s="99">
        <v>87615.0</v>
      </c>
      <c r="E10" s="99">
        <v>124.0</v>
      </c>
      <c r="F10" s="99">
        <v>11223.0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253702</v>
      </c>
      <c r="D11" s="99">
        <v>206430.0</v>
      </c>
      <c r="E11" s="99">
        <v>11627.0</v>
      </c>
      <c r="F11" s="99">
        <v>35645.0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209624</v>
      </c>
      <c r="D12" s="99">
        <v>171093.0</v>
      </c>
      <c r="E12" s="99">
        <v>12855.0</v>
      </c>
      <c r="F12" s="99">
        <v>25676.0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137568</v>
      </c>
      <c r="D16" s="99">
        <v>53068.0</v>
      </c>
      <c r="E16" s="99">
        <v>84500.0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2335802</v>
      </c>
      <c r="D20" s="99">
        <v>2133392.0</v>
      </c>
      <c r="E20" s="99">
        <v>148499.0</v>
      </c>
      <c r="F20" s="99">
        <v>53911.0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9284</v>
      </c>
      <c r="D21" s="99">
        <v>9284.0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3740</v>
      </c>
      <c r="D22" s="99">
        <v>2626.0</v>
      </c>
      <c r="E22" s="99">
        <v>681.0</v>
      </c>
      <c r="F22" s="99">
        <v>433.0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249624</v>
      </c>
      <c r="D23" s="99">
        <v>147007.0</v>
      </c>
      <c r="E23" s="99">
        <v>93130.0</v>
      </c>
      <c r="F23" s="99">
        <v>9487.0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1631</v>
      </c>
      <c r="D25" s="99">
        <v>429.0</v>
      </c>
      <c r="E25" s="99">
        <v>1202.0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110773</v>
      </c>
      <c r="D26" s="99">
        <v>59245.0</v>
      </c>
      <c r="E26" s="99">
        <v>44617.0</v>
      </c>
      <c r="F26" s="99">
        <v>6911.0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49448</v>
      </c>
      <c r="D28" s="99">
        <v>40392.0</v>
      </c>
      <c r="E28" s="99">
        <v>6296.0</v>
      </c>
      <c r="F28" s="99">
        <v>2760.0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28901</v>
      </c>
      <c r="D32" s="99">
        <v>0.0</v>
      </c>
      <c r="E32" s="99">
        <v>28901.0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236</v>
      </c>
      <c r="C34" s="98">
        <f t="shared" si="1"/>
        <v>31245</v>
      </c>
      <c r="D34" s="99">
        <v>0.0</v>
      </c>
      <c r="E34" s="99">
        <v>31245.0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237</v>
      </c>
      <c r="C35" s="98">
        <f t="shared" si="1"/>
        <v>6652</v>
      </c>
      <c r="D35" s="99">
        <v>610.0</v>
      </c>
      <c r="E35" s="99">
        <v>6042.0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5445</v>
      </c>
      <c r="D36" s="99">
        <v>4730.0</v>
      </c>
      <c r="E36" s="99">
        <v>712.0</v>
      </c>
      <c r="F36" s="99">
        <v>3.0</v>
      </c>
      <c r="G36" s="43"/>
      <c r="H36" s="43"/>
      <c r="I36" s="43"/>
      <c r="J36" s="43"/>
      <c r="K36" s="43"/>
      <c r="L36" s="43"/>
      <c r="M36" s="43"/>
      <c r="N36" s="43"/>
      <c r="O36" s="43"/>
      <c r="P36" s="43"/>
      <c r="Q36" s="43"/>
      <c r="R36" s="43"/>
      <c r="S36" s="43"/>
      <c r="T36" s="43"/>
      <c r="U36" s="43"/>
      <c r="V36" s="43"/>
      <c r="W36" s="43"/>
      <c r="X36" s="43"/>
      <c r="Y36" s="43"/>
      <c r="Z36" s="43"/>
    </row>
    <row r="37">
      <c r="A37" s="45" t="s">
        <v>52</v>
      </c>
      <c r="B37" s="102" t="s">
        <v>239</v>
      </c>
      <c r="C37" s="98">
        <f t="shared" si="1"/>
        <v>1582</v>
      </c>
      <c r="D37" s="99">
        <v>782.0</v>
      </c>
      <c r="E37" s="99">
        <v>800.0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134</v>
      </c>
      <c r="C38" s="98">
        <f t="shared" si="1"/>
        <v>1535</v>
      </c>
      <c r="D38" s="99">
        <v>0.0</v>
      </c>
      <c r="E38" s="99">
        <v>1535.0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135</v>
      </c>
      <c r="C40" s="103">
        <f t="shared" ref="C40:F40" si="2">sum(C3:C39)</f>
        <v>6407440</v>
      </c>
      <c r="D40" s="103">
        <f t="shared" si="2"/>
        <v>5256144</v>
      </c>
      <c r="E40" s="103">
        <f t="shared" si="2"/>
        <v>670241</v>
      </c>
      <c r="F40" s="103">
        <f t="shared" si="2"/>
        <v>481055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DATAKIND</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136</v>
      </c>
      <c r="B2" s="45">
        <v>1.0</v>
      </c>
      <c r="C2" s="46" t="s">
        <v>137</v>
      </c>
      <c r="D2" s="110"/>
      <c r="E2" s="111">
        <v>651577.0</v>
      </c>
      <c r="F2" s="43"/>
      <c r="G2" s="43"/>
      <c r="H2" s="43"/>
      <c r="I2" s="43"/>
      <c r="J2" s="43"/>
      <c r="K2" s="43"/>
      <c r="L2" s="43"/>
      <c r="M2" s="43"/>
      <c r="N2" s="43"/>
      <c r="O2" s="43"/>
      <c r="P2" s="43"/>
      <c r="Q2" s="43"/>
      <c r="R2" s="43"/>
      <c r="S2" s="43"/>
      <c r="T2" s="43"/>
      <c r="U2" s="43"/>
      <c r="V2" s="43"/>
      <c r="W2" s="43"/>
      <c r="X2" s="43"/>
      <c r="Y2" s="43"/>
      <c r="Z2" s="43"/>
    </row>
    <row r="3">
      <c r="A3" s="49"/>
      <c r="B3" s="45">
        <v>2.0</v>
      </c>
      <c r="C3" s="46" t="s">
        <v>138</v>
      </c>
      <c r="D3" s="112"/>
      <c r="E3" s="111">
        <v>4641409.0</v>
      </c>
      <c r="F3" s="43"/>
      <c r="G3" s="43"/>
      <c r="H3" s="43"/>
      <c r="I3" s="43"/>
      <c r="J3" s="43"/>
      <c r="K3" s="43"/>
      <c r="L3" s="43"/>
      <c r="M3" s="43"/>
      <c r="N3" s="43"/>
      <c r="O3" s="43"/>
      <c r="P3" s="43"/>
      <c r="Q3" s="43"/>
      <c r="R3" s="43"/>
      <c r="S3" s="43"/>
      <c r="T3" s="43"/>
      <c r="U3" s="43"/>
      <c r="V3" s="43"/>
      <c r="W3" s="43"/>
      <c r="X3" s="43"/>
      <c r="Y3" s="43"/>
      <c r="Z3" s="43"/>
    </row>
    <row r="4">
      <c r="A4" s="49"/>
      <c r="B4" s="45">
        <v>3.0</v>
      </c>
      <c r="C4" s="46" t="s">
        <v>139</v>
      </c>
      <c r="D4" s="110"/>
      <c r="E4" s="111">
        <v>419003.0</v>
      </c>
      <c r="F4" s="43"/>
      <c r="G4" s="43"/>
      <c r="H4" s="43"/>
      <c r="I4" s="43"/>
      <c r="J4" s="43"/>
      <c r="K4" s="43"/>
      <c r="L4" s="43"/>
      <c r="M4" s="43"/>
      <c r="N4" s="43"/>
      <c r="O4" s="43"/>
      <c r="P4" s="43"/>
      <c r="Q4" s="43"/>
      <c r="R4" s="43"/>
      <c r="S4" s="43"/>
      <c r="T4" s="43"/>
      <c r="U4" s="43"/>
      <c r="V4" s="43"/>
      <c r="W4" s="43"/>
      <c r="X4" s="43"/>
      <c r="Y4" s="43"/>
      <c r="Z4" s="43"/>
    </row>
    <row r="5">
      <c r="A5" s="49"/>
      <c r="B5" s="45">
        <v>4.0</v>
      </c>
      <c r="C5" s="46" t="s">
        <v>140</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141</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142</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143</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144</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145</v>
      </c>
      <c r="D10" s="110"/>
      <c r="E10" s="111">
        <v>63911.0</v>
      </c>
      <c r="F10" s="43"/>
      <c r="G10" s="43"/>
      <c r="H10" s="43"/>
      <c r="I10" s="43"/>
      <c r="J10" s="43"/>
      <c r="K10" s="43"/>
      <c r="L10" s="43"/>
      <c r="M10" s="43"/>
      <c r="N10" s="43"/>
      <c r="O10" s="43"/>
      <c r="P10" s="43"/>
      <c r="Q10" s="43"/>
      <c r="R10" s="43"/>
      <c r="S10" s="43"/>
      <c r="T10" s="43"/>
      <c r="U10" s="43"/>
      <c r="V10" s="43"/>
      <c r="W10" s="43"/>
      <c r="X10" s="43"/>
      <c r="Y10" s="43"/>
      <c r="Z10" s="43"/>
    </row>
    <row r="11">
      <c r="A11" s="49"/>
      <c r="B11" s="45" t="s">
        <v>146</v>
      </c>
      <c r="C11" s="46" t="s">
        <v>147</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148</v>
      </c>
      <c r="C12" s="46" t="s">
        <v>149</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150</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151</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152</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153</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154</v>
      </c>
      <c r="D17" s="112"/>
      <c r="E17" s="111">
        <v>25373.0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155</v>
      </c>
      <c r="D18" s="113"/>
      <c r="E18" s="114">
        <f>sum(E2:E17)</f>
        <v>5801273</v>
      </c>
      <c r="F18" s="43"/>
      <c r="G18" s="43"/>
      <c r="H18" s="43"/>
      <c r="I18" s="43"/>
      <c r="J18" s="43"/>
      <c r="K18" s="43"/>
      <c r="L18" s="43"/>
      <c r="M18" s="43"/>
      <c r="N18" s="43"/>
      <c r="O18" s="43"/>
      <c r="P18" s="43"/>
      <c r="Q18" s="43"/>
      <c r="R18" s="43"/>
      <c r="S18" s="43"/>
      <c r="T18" s="43"/>
      <c r="U18" s="43"/>
      <c r="V18" s="43"/>
      <c r="W18" s="43"/>
      <c r="X18" s="43"/>
      <c r="Y18" s="43"/>
      <c r="Z18" s="43"/>
    </row>
    <row r="19">
      <c r="A19" s="44" t="s">
        <v>156</v>
      </c>
      <c r="B19" s="115">
        <v>17.0</v>
      </c>
      <c r="C19" s="116" t="s">
        <v>157</v>
      </c>
      <c r="D19" s="117"/>
      <c r="E19" s="111">
        <v>375125.0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158</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159</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160</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161</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162</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163</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164</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165</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166</v>
      </c>
      <c r="D28" s="125"/>
      <c r="E28" s="126">
        <f>sum(E19:E27)</f>
        <v>375125</v>
      </c>
      <c r="F28" s="43"/>
      <c r="G28" s="43"/>
      <c r="H28" s="43"/>
      <c r="I28" s="43"/>
      <c r="J28" s="43"/>
      <c r="K28" s="43"/>
      <c r="L28" s="43"/>
      <c r="M28" s="43"/>
      <c r="N28" s="43"/>
      <c r="O28" s="43"/>
      <c r="P28" s="43"/>
      <c r="Q28" s="43"/>
      <c r="R28" s="43"/>
      <c r="S28" s="43"/>
      <c r="T28" s="43"/>
      <c r="U28" s="43"/>
      <c r="V28" s="43"/>
      <c r="W28" s="43"/>
      <c r="X28" s="43"/>
      <c r="Y28" s="43"/>
      <c r="Z28" s="43"/>
    </row>
    <row r="29">
      <c r="A29" s="65" t="s">
        <v>167</v>
      </c>
      <c r="B29" s="127"/>
      <c r="C29" s="128" t="s">
        <v>168</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169</v>
      </c>
      <c r="D30" s="117"/>
      <c r="E30" s="111">
        <v>1763093.0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170</v>
      </c>
      <c r="D31" s="117"/>
      <c r="E31" s="111">
        <v>3663055.0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171</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172</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173</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174</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175</v>
      </c>
      <c r="D36" s="131"/>
      <c r="E36" s="126">
        <f>sum(E30:E35)</f>
        <v>5426148</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176</v>
      </c>
      <c r="D37" s="135"/>
      <c r="E37" s="136">
        <f>E36+E28</f>
        <v>5801273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