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<sst xmlns="http://schemas.openxmlformats.org/spreadsheetml/2006/main" count="859" uniqueCount="248">
  <si>
    <t>LATINO CONNECTION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</si>
  <si>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</si>
  <si>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</si>
  <si>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</si>
  <si>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</si>
  <si>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</si>
  <si>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</si>
  <si>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</si>
  <si>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</si>
  <si>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</si>
  <si>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</si>
  <si>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</si>
  <si>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</si>
  <si>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</si>
  <si>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</si>
  <si>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</si>
  <si>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</si>
  <si>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</si>
  <si>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</si>
  <si>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</si>
  <si>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</si>
  <si>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</si>
  <si>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</si>
  <si>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</si>
  <si>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</si>
  <si>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</si>
  <si>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</si>
  <si>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</si>
  <si>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</si>
  <si>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</si>
  <si>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</si>
  <si>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</si>
  <si>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</si>
  <si>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</si>
  <si>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</si>
  <si>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</si>
  <si>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</si>
  <si>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</si>
  <si>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</si>
  <si>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</si>
  <si>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</si>
  <si>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</si>
  <si>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</si>
  <si>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</si>
  <si>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</si>
  <si>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</si>
  <si>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</si>
  <si>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</si>
  <si>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</si>
  <si>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</si>
  <si>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</si>
  <si>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</si>
  <si>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</si>
  <si>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</si>
  <si>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</si>
  <si>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</si>
  <si>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</si>
  <si>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</si>
  <si>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</si>
  <si>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</si>
  <si>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</si>
  <si>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</si>
  <si>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</si>
  <si>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</si>
  <si>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</si>
  <si>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</si>
  <si>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</si>
  <si>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</si>
  <si>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</si>
  <si>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</si>
  <si>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</si>
  <si>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</si>
  <si>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</si>
  <si>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</si>
  <si>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</si>
  <si>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</si>
  <si>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</si>
  <si>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</si>
  <si>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</si>
  <si>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</si>
  <si>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</si>
  <si>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</si>
  <si>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</si>
  <si>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</si>
  <si>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</si>
  <si>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</si>
  <si>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</si>
  <si>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</si>
  <si>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</si>
  <si>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</si>
  <si>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</si>
  <si>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</si>
  <si>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</si>
  <si>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</si>
  <si>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</si>
  <si>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</si>
  <si>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</si>
  <si>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</si>
  <si>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</si>
  <si>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</si>
  <si>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</si>
  <si>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</si>
  <si>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</si>
  <si>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</si>
  <si>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</si>
  <si>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</si>
  <si>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</si>
  <si>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</si>
  <si>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</si>
  <si>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</si>
  <si>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</si>
  <si>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</si>
  <si>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</si>
  <si>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</si>
  <si>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</si>
  <si>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</si>
  <si>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</si>
  <si>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</si>
  <si>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</si>
  <si>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</si>
  <si>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</si>
  <si>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</si>
  <si>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</si>
  <si>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</si>
  <si>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</si>
  <si>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</si>
  <si>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</si>
  <si>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</si>
  <si>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</si>
  <si>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</si>
  <si>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</si>
  <si>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</si>
  <si>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</si>
  <si>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</si>
  <si>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</si>
  <si>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</si>
  <si>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</si>
  <si>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</si>
  <si>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</si>
  <si>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</si>
  <si>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</si>
  <si>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</si>
  <si>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</si>
  <si>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</si>
  <si>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</si>
  <si>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</si>
  <si>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</si>
  <si>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</si>
  <si>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</si>
  <si>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</si>
  <si>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</si>
  <si>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</si>
  <si>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</si>
  <si>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</si>
  <si>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</si>
  <si>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</si>
  <si>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</si>
  <si>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</si>
  <si>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</si>
  <si>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</si>
  <si>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</si>
  <si>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</si>
  <si>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</si>
  <si>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</si>
  <si>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</si>
  <si>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</si>
  <si>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</si>
  <si>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</si>
  <si>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</si>
  <si>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</si>
  <si>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</si>
  <si>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</si>
  <si>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</si>
  <si>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</si>
  <si>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</si>
  <si>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</si>
  <si>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</si>
  <si>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</si>
  <si>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</si>
  <si>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</si>
  <si>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</si>
  <si>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</si>
  <si>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</si>
  <si>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</si>
  <si>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</si>
  <si>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</si>
  <si>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</si>
  <si>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</si>
  <si>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</si>
  <si>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</si>
  <si>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</si>
  <si>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</si>
  <si>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</si>
  <si>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</si>
  <si>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</si>
  <si>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</si>
  <si>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</si>
  <si>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</si>
  <si>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</si>
  <si>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</si>
  <si>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</si>
  <si>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</si>
  <si>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</si>
  <si>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</si>
  <si>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</si>
  <si>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</si>
  <si>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</si>
  <si>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</si>
  <si>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</si>
  <si>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</si>
  <si>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</si>
  <si>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</si>
  <si>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</si>
  <si>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</si>
  <si>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</si>
  <si>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</si>
  <si>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</si>
  <si>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</si>
  <si>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</si>
  <si>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</si>
  <si>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</si>
  <si>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</si>
  <si>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</si>
  <si>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</si>
  <si>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</si>
  <si>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</si>
  <si>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</si>
  <si>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</si>
  <si>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</si>
  <si>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</si>
  <si>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</si>
  <si>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</si>
  <si>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</si>
  <si>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</si>
  <si>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</si>
  <si>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PROGRAM SERVICE REVENUE</t>
  </si>
  <si>
    <r>
      <rPr>
        <rFont val="Roboto"/>
        <color rgb="FF000000"/>
        <sz val="10.0"/>
      </rPr>
      <t xml:space="preserve">Gross amount from sales of </t>
    </r>
    <r>
      <rPr>
        <rFont val="Roboto"/>
        <color rgb="FF000000"/>
        <sz val="10.0"/>
      </rPr>
      <t>assets other than inventory</t>
    </r>
  </si>
  <si>
    <t>OTHER BUSINESS EXPENSES</t>
  </si>
  <si>
    <t xml:space="preserve"> JOB SUPPLIES</t>
  </si>
  <si>
    <t>MEALS &amp; ENTERTAINMENT</t>
  </si>
  <si>
    <t>BANK CHARGES &amp; FEES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</si>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</sst>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0" xfId="0" applyAlignment="1" applyBorder="1" applyFon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6" numFmtId="166" xfId="0" applyAlignment="1" applyBorder="1" applyFont="1" applyNumberFormat="1">
      <alignment horizontal="center" shrinkToFit="0" vertical="bottom" wrapText="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LATINO CONNECTION FOUNDATION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2023'!C40</f>
        <v>0</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0</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0</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2023'!E2+'Balance Sheet 2023'!E3</f>
        <v>0</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t="str">
        <f>D7/D6</f>
        <v>#DIV/0!</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2023'!E30</f>
        <v>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2023'!C40</f>
        <v>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0</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t="str">
        <f>D11/D13</f>
        <v>#DIV/0!</v>
      </c>
      <c r="E14" s="149" t="s">
        <v>183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2023'!C40</f>
        <v>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0</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t="str">
        <f>D17/D19</f>
        <v>#DIV/0!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54" t="str">
        <f>D20+D8</f>
        <v>#DIV/0!</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2023'!E2:E7,'Revenues 2023'!F10:F15)</f>
        <v>0</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2023'!F44</f>
        <v>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t="str">
        <f>D24/D25</f>
        <v>#DIV/0!</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2023'!C7:C9)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2023'!C10:C12)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2023'!C40</f>
        <v>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t="str">
        <f>D31/D32</f>
        <v>#DIV/0!</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2023'!C10:C11)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2023'!C7:C9)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t="str">
        <f>D36/D37</f>
        <v>#DIV/0!</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234</v>
      </c>
      <c r="D41" s="75">
        <f>'Expenses 2023'!D40</f>
        <v>0</v>
      </c>
      <c r="E41" s="164" t="str">
        <f t="shared" ref="E41:E44" si="1">D41/$D$44</f>
        <v>#DIV/0!</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2023'!E40</f>
        <v>0</v>
      </c>
      <c r="E42" s="164" t="str">
        <f t="shared" si="1"/>
        <v>#DIV/0!</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2023'!F40</f>
        <v>0</v>
      </c>
      <c r="E43" s="164" t="str">
        <f t="shared" si="1"/>
        <v>#DIV/0!</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0</v>
      </c>
      <c r="E44" s="164" t="str">
        <f t="shared" si="1"/>
        <v>#DIV/0!</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2023'!F9</f>
        <v>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2023'!F40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t="str">
        <f>if(D48=0, "$0",D47/D48)</f>
        <v>$0</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2023'!E2:E10)</f>
        <v>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2023'!E19:E22)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7" t="str">
        <f>D52/D53</f>
        <v>#DIV/0!</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2023'!E18</f>
        <v>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t="str">
        <f>D57/D58</f>
        <v>#DIV/0!</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LATINO CONNECTION FOUNDATION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798722.0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59400.0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858122</v>
      </c>
      <c r="G9" s="58"/>
      <c r="H9" s="58"/>
      <c r="I9" s="58"/>
      <c r="J9" s="58"/>
      <c r="K9" s="58"/>
      <c r="L9" s="58"/>
      <c r="M9" s="58"/>
      <c r="N9" s="58"/>
      <c r="O9" s="58"/>
      <c r="P9" s="58"/>
      <c r="Q9" s="58"/>
      <c r="R9" s="58"/>
      <c r="S9" s="58"/>
      <c r="T9" s="58"/>
      <c r="U9" s="58"/>
      <c r="V9" s="58"/>
      <c r="W9" s="58"/>
      <c r="X9" s="58"/>
      <c r="Y9" s="58"/>
      <c r="Z9" s="58"/>
    </row>
    <row r="10">
      <c r="A10" s="44" t="s">
        <v>62</v>
      </c>
      <c r="B10" s="59" t="s">
        <v>63</v>
      </c>
      <c r="C10" s="60" t="s">
        <v>235</v>
      </c>
      <c r="D10" s="15"/>
      <c r="E10" s="15"/>
      <c r="F10" s="48">
        <v>4540.0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4540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862662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LATINO CONNECTION FOUNDATION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12332</v>
      </c>
      <c r="D9" s="99">
        <v>12332.0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2315</v>
      </c>
      <c r="D12" s="99">
        <v>2315.0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799970</v>
      </c>
      <c r="D20" s="99">
        <v>799970.0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7726</v>
      </c>
      <c r="D21" s="99">
        <v>7726.0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1323</v>
      </c>
      <c r="D23" s="99">
        <v>1323.0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1800</v>
      </c>
      <c r="D25" s="99">
        <v>1800.0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675</v>
      </c>
      <c r="D26" s="99">
        <v>675.0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2356</v>
      </c>
      <c r="D32" s="99">
        <v>2356.0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237</v>
      </c>
      <c r="C34" s="98">
        <f t="shared" si="1"/>
        <v>4230</v>
      </c>
      <c r="D34" s="99">
        <v>4230.0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238</v>
      </c>
      <c r="C35" s="98">
        <f t="shared" si="1"/>
        <v>1804</v>
      </c>
      <c r="D35" s="99">
        <v>1804.0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239</v>
      </c>
      <c r="C36" s="98">
        <f t="shared" si="1"/>
        <v>328</v>
      </c>
      <c r="D36" s="99">
        <v>328.0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240</v>
      </c>
      <c r="C37" s="98">
        <f t="shared" si="1"/>
        <v>12</v>
      </c>
      <c r="D37" s="99">
        <v>12.0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834871</v>
      </c>
      <c r="D40" s="103">
        <f t="shared" si="2"/>
        <v>834871</v>
      </c>
      <c r="E40" s="103">
        <f t="shared" si="2"/>
        <v>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LATINO CONNECTION FOUNDATION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153924.0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1742.0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155666</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127875.0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127875</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27791.0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27791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155666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LATINO CONNECTION FOUNDATION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2024'!C40</f>
        <v>834871</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834871</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69572.58333</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2024'!E2+'Balance Sheet 2024'!E3</f>
        <v>153924</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f>D7/D6</f>
        <v>2.212423237</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2024'!E30</f>
        <v>27791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2024'!C40</f>
        <v>834871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69572.58333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f>D11/D13</f>
        <v>0.3994533287</v>
      </c>
      <c r="E14" s="149" t="s">
        <v>183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2024'!C40</f>
        <v>834871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69572.58333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f>D17/D19</f>
        <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76">
        <f>D20+D8</f>
        <v>2.212423237</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2024'!E2:E7,'Revenues 2024'!F10:F15)</f>
        <v>798722</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2024'!F44</f>
        <v>862662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f>D24/D25</f>
        <v>0.9258805882</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2024'!C7:C9)</f>
        <v>12332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2024'!C10:C12)</f>
        <v>2315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14647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2024'!C40</f>
        <v>834871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f>D31/D32</f>
        <v>0.01754402776</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2024'!C10:C11)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2024'!C7:C9)</f>
        <v>12332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f>D36/D37</f>
        <v>0</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241</v>
      </c>
      <c r="D41" s="75">
        <f>'Expenses 2024'!D40</f>
        <v>834871</v>
      </c>
      <c r="E41" s="164">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2024'!E40</f>
        <v>0</v>
      </c>
      <c r="E42" s="164">
        <f t="shared" si="1"/>
        <v>0</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2024'!F40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834871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2024'!F9</f>
        <v>858122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2024'!F40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t="str">
        <f>if(D48=0, "$0",D47/D48)</f>
        <v>$0</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2024'!E2:E10)</f>
        <v>155666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2024'!E19:E22)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5" t="str">
        <f>if(D53=0, "$0",D52/D53)</f>
        <v>$0</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2024'!E18</f>
        <v>155666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f>D57/D58</f>
        <v>0</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LATINO CONNECTION FOUNDATION</v>
      </c>
      <c r="B1" s="2" t="s">
        <v>242</v>
      </c>
      <c r="C1" s="138"/>
      <c r="D1" s="138"/>
      <c r="E1" s="138"/>
      <c r="F1" s="139"/>
      <c r="G1" s="139"/>
      <c r="H1" s="139"/>
      <c r="I1" s="43"/>
      <c r="J1" s="43"/>
      <c r="K1" s="43"/>
      <c r="L1" s="43"/>
      <c r="M1" s="43"/>
      <c r="N1" s="43"/>
      <c r="O1" s="43"/>
      <c r="P1" s="43"/>
      <c r="Q1" s="43"/>
      <c r="R1" s="43"/>
      <c r="S1" s="43"/>
      <c r="T1" s="43"/>
      <c r="U1" s="43"/>
      <c r="V1" s="43"/>
      <c r="W1" s="43"/>
      <c r="X1" s="43"/>
      <c r="Y1" s="43"/>
    </row>
    <row r="2">
      <c r="A2" s="140" t="s">
        <v>176</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177</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8"/>
      <c r="B5" s="49"/>
      <c r="C5" s="147" t="s">
        <v>176</v>
      </c>
      <c r="D5" s="177" t="str">
        <f>'Ratios 2022'!D8</f>
        <v>#DIV/0!</v>
      </c>
      <c r="E5" s="177" t="str">
        <f>'Ratios 2023'!D8</f>
        <v>#DIV/0!</v>
      </c>
      <c r="F5" s="177">
        <f>'Ratios 2024'!D8</f>
        <v>2.212423237</v>
      </c>
      <c r="G5" s="177" t="str">
        <f>average(D5:F5)</f>
        <v>#DIV/0!</v>
      </c>
      <c r="H5" s="149" t="s">
        <v>183</v>
      </c>
      <c r="I5" s="43"/>
      <c r="J5" s="43"/>
      <c r="K5" s="43"/>
      <c r="L5" s="43"/>
      <c r="M5" s="43"/>
      <c r="N5" s="43"/>
      <c r="O5" s="43"/>
      <c r="P5" s="43"/>
      <c r="Q5" s="43"/>
      <c r="R5" s="43"/>
      <c r="S5" s="43"/>
      <c r="T5" s="43"/>
      <c r="U5" s="43"/>
      <c r="V5" s="43"/>
      <c r="W5" s="43"/>
      <c r="X5" s="43"/>
      <c r="Y5" s="43"/>
    </row>
    <row r="6">
      <c r="A6" s="138"/>
      <c r="B6" s="52"/>
      <c r="C6" s="45"/>
      <c r="D6" s="45"/>
      <c r="E6" s="45"/>
      <c r="F6" s="178"/>
      <c r="G6" s="178"/>
      <c r="H6" s="178"/>
      <c r="I6" s="43"/>
      <c r="J6" s="43"/>
      <c r="K6" s="43"/>
      <c r="L6" s="43"/>
      <c r="M6" s="43"/>
      <c r="N6" s="43"/>
      <c r="O6" s="43"/>
      <c r="P6" s="43"/>
      <c r="Q6" s="43"/>
      <c r="R6" s="43"/>
      <c r="S6" s="43"/>
      <c r="T6" s="43"/>
      <c r="U6" s="43"/>
      <c r="V6" s="43"/>
      <c r="W6" s="43"/>
      <c r="X6" s="43"/>
      <c r="Y6" s="43"/>
    </row>
    <row r="7">
      <c r="A7" s="140" t="s">
        <v>184</v>
      </c>
      <c r="B7" s="5"/>
      <c r="C7" s="179"/>
      <c r="D7" s="179"/>
      <c r="E7" s="179"/>
      <c r="F7" s="179"/>
      <c r="G7" s="179"/>
      <c r="H7" s="179"/>
      <c r="I7" s="43"/>
      <c r="J7" s="43"/>
      <c r="K7" s="43"/>
      <c r="L7" s="43"/>
      <c r="M7" s="43"/>
      <c r="N7" s="43"/>
      <c r="O7" s="43"/>
      <c r="P7" s="43"/>
      <c r="Q7" s="43"/>
      <c r="R7" s="43"/>
      <c r="S7" s="43"/>
      <c r="T7" s="43"/>
      <c r="U7" s="43"/>
      <c r="V7" s="43"/>
      <c r="W7" s="43"/>
      <c r="X7" s="43"/>
      <c r="Y7" s="43"/>
    </row>
    <row r="8">
      <c r="A8" s="138"/>
      <c r="B8" s="143" t="s">
        <v>185</v>
      </c>
      <c r="C8" s="71"/>
      <c r="D8" s="71"/>
      <c r="E8" s="178"/>
      <c r="F8" s="178"/>
      <c r="G8" s="178"/>
      <c r="H8" s="178"/>
      <c r="I8" s="43"/>
      <c r="J8" s="43"/>
      <c r="K8" s="43"/>
      <c r="L8" s="43"/>
      <c r="M8" s="43"/>
      <c r="N8" s="43"/>
      <c r="O8" s="43"/>
      <c r="P8" s="43"/>
      <c r="Q8" s="43"/>
      <c r="R8" s="43"/>
      <c r="S8" s="43"/>
      <c r="T8" s="43"/>
      <c r="U8" s="43"/>
      <c r="V8" s="43"/>
      <c r="W8" s="43"/>
      <c r="X8" s="43"/>
      <c r="Y8" s="43"/>
    </row>
    <row r="9">
      <c r="A9" s="138"/>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8"/>
      <c r="B10" s="49"/>
      <c r="C10" s="147" t="s">
        <v>184</v>
      </c>
      <c r="D10" s="148" t="str">
        <f>'Ratios 2022'!D14</f>
        <v>#DIV/0!</v>
      </c>
      <c r="E10" s="148" t="str">
        <f>'Ratios 2023'!D14</f>
        <v>#DIV/0!</v>
      </c>
      <c r="F10" s="148">
        <f>'Ratios 2024'!D14</f>
        <v>0.3994533287</v>
      </c>
      <c r="G10" s="177" t="str">
        <f>average(D10:F10)</f>
        <v>#DIV/0!</v>
      </c>
      <c r="H10" s="149" t="s">
        <v>183</v>
      </c>
      <c r="I10" s="43"/>
      <c r="J10" s="43"/>
      <c r="K10" s="43"/>
      <c r="L10" s="43"/>
      <c r="M10" s="43"/>
      <c r="N10" s="43"/>
      <c r="O10" s="43"/>
      <c r="P10" s="43"/>
      <c r="Q10" s="43"/>
      <c r="R10" s="43"/>
      <c r="S10" s="43"/>
      <c r="T10" s="43"/>
      <c r="U10" s="43"/>
      <c r="V10" s="43"/>
      <c r="W10" s="43"/>
      <c r="X10" s="43"/>
      <c r="Y10" s="43"/>
    </row>
    <row r="11">
      <c r="A11" s="138"/>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0" t="s">
        <v>189</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190</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8"/>
      <c r="B15" s="49"/>
      <c r="C15" s="147" t="s">
        <v>192</v>
      </c>
      <c r="D15" s="180" t="str">
        <f>'Ratios 2022'!D20</f>
        <v>#DIV/0!</v>
      </c>
      <c r="E15" s="180" t="str">
        <f>'Ratios 2023'!D20</f>
        <v>#DIV/0!</v>
      </c>
      <c r="F15" s="180">
        <f>'Ratios 2024'!D20</f>
        <v>0</v>
      </c>
      <c r="G15" s="177" t="str">
        <f>average(D15:F15)</f>
        <v>#DIV/0!</v>
      </c>
      <c r="H15" s="149" t="s">
        <v>183</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194</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195</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8"/>
      <c r="B20" s="49"/>
      <c r="C20" s="147" t="s">
        <v>194</v>
      </c>
      <c r="D20" s="162" t="str">
        <f>'Ratios 2022'!D26</f>
        <v>#DIV/0!</v>
      </c>
      <c r="E20" s="162" t="str">
        <f>'Ratios 2023'!D26</f>
        <v>#DIV/0!</v>
      </c>
      <c r="F20" s="162">
        <f>'Ratios 2024'!D26</f>
        <v>0.9258805882</v>
      </c>
      <c r="G20" s="181" t="str">
        <f>average(D20:F20)</f>
        <v>#DIV/0!</v>
      </c>
      <c r="H20" s="149" t="s">
        <v>198</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199</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200</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8"/>
      <c r="B25" s="49"/>
      <c r="C25" s="147" t="s">
        <v>204</v>
      </c>
      <c r="D25" s="162" t="str">
        <f>'Ratios 2022'!D33</f>
        <v>#DIV/0!</v>
      </c>
      <c r="E25" s="162" t="str">
        <f>'Ratios 2023'!D33</f>
        <v>#DIV/0!</v>
      </c>
      <c r="F25" s="162">
        <f>'Ratios 2024'!D33</f>
        <v>0.01754402776</v>
      </c>
      <c r="G25" s="181" t="str">
        <f>average(D25:F25)</f>
        <v>#DIV/0!</v>
      </c>
      <c r="H25" s="149" t="s">
        <v>205</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206</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207</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8"/>
      <c r="B30" s="49"/>
      <c r="C30" s="147" t="s">
        <v>206</v>
      </c>
      <c r="D30" s="162" t="str">
        <f>'Ratios 2022'!D38</f>
        <v>#DIV/0!</v>
      </c>
      <c r="E30" s="162" t="str">
        <f>'Ratios 2023'!D38</f>
        <v>#DIV/0!</v>
      </c>
      <c r="F30" s="162">
        <f>'Ratios 2024'!D38</f>
        <v>0</v>
      </c>
      <c r="G30" s="181" t="str">
        <f>average(D30:F30)</f>
        <v>#DIV/0!</v>
      </c>
      <c r="H30" s="149" t="s">
        <v>209</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210</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211</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8"/>
      <c r="B35" s="49"/>
      <c r="C35" s="147" t="s">
        <v>247</v>
      </c>
      <c r="D35" s="162" t="str">
        <f>'Ratios 2022'!E41</f>
        <v>#DIV/0!</v>
      </c>
      <c r="E35" s="162" t="str">
        <f>'Ratios 2023'!E41</f>
        <v>#DIV/0!</v>
      </c>
      <c r="F35" s="162">
        <f>'Ratios 2024'!E41</f>
        <v>1</v>
      </c>
      <c r="G35" s="181" t="str">
        <f t="shared" ref="G35:G37" si="1">average(D35:F35)</f>
        <v>#DIV/0!</v>
      </c>
      <c r="H35" s="181"/>
      <c r="I35" s="43"/>
      <c r="J35" s="43"/>
      <c r="K35" s="43"/>
      <c r="L35" s="43"/>
      <c r="M35" s="43"/>
      <c r="N35" s="43"/>
      <c r="O35" s="43"/>
      <c r="P35" s="43"/>
      <c r="Q35" s="43"/>
      <c r="R35" s="43"/>
      <c r="S35" s="43"/>
      <c r="T35" s="43"/>
      <c r="U35" s="43"/>
      <c r="V35" s="43"/>
      <c r="W35" s="43"/>
      <c r="X35" s="43"/>
      <c r="Y35" s="43"/>
    </row>
    <row r="36">
      <c r="A36" s="138"/>
      <c r="B36" s="52"/>
      <c r="C36" s="147" t="s">
        <v>213</v>
      </c>
      <c r="D36" s="162" t="str">
        <f>'Ratios 2022'!E42</f>
        <v>#DIV/0!</v>
      </c>
      <c r="E36" s="162" t="str">
        <f>'Ratios 2023'!E42</f>
        <v>#DIV/0!</v>
      </c>
      <c r="F36" s="162">
        <f>'Ratios 2024'!E42</f>
        <v>0</v>
      </c>
      <c r="G36" s="181" t="str">
        <f t="shared" si="1"/>
        <v>#DIV/0!</v>
      </c>
      <c r="H36" s="181"/>
      <c r="I36" s="43"/>
      <c r="J36" s="43"/>
      <c r="K36" s="43"/>
      <c r="L36" s="43"/>
      <c r="M36" s="43"/>
      <c r="N36" s="43"/>
      <c r="O36" s="43"/>
      <c r="P36" s="43"/>
      <c r="Q36" s="43"/>
      <c r="R36" s="43"/>
      <c r="S36" s="43"/>
      <c r="T36" s="43"/>
      <c r="U36" s="43"/>
      <c r="V36" s="43"/>
      <c r="W36" s="43"/>
      <c r="X36" s="43"/>
      <c r="Y36" s="43"/>
    </row>
    <row r="37">
      <c r="A37" s="138"/>
      <c r="B37" s="182"/>
      <c r="C37" s="147" t="s">
        <v>214</v>
      </c>
      <c r="D37" s="162" t="str">
        <f>'Ratios 2022'!E43</f>
        <v>#DIV/0!</v>
      </c>
      <c r="E37" s="162" t="str">
        <f>'Ratios 2023'!E43</f>
        <v>#DIV/0!</v>
      </c>
      <c r="F37" s="162">
        <f>'Ratios 2024'!E43</f>
        <v>0</v>
      </c>
      <c r="G37" s="181" t="str">
        <f t="shared" si="1"/>
        <v>#DIV/0!</v>
      </c>
      <c r="H37" s="181"/>
      <c r="I37" s="43"/>
      <c r="J37" s="43"/>
      <c r="K37" s="43"/>
      <c r="L37" s="43"/>
      <c r="M37" s="43"/>
      <c r="N37" s="43"/>
      <c r="O37" s="43"/>
      <c r="P37" s="43"/>
      <c r="Q37" s="43"/>
      <c r="R37" s="43"/>
      <c r="S37" s="43"/>
      <c r="T37" s="43"/>
      <c r="U37" s="43"/>
      <c r="V37" s="43"/>
      <c r="W37" s="43"/>
      <c r="X37" s="43"/>
      <c r="Y37" s="43"/>
    </row>
    <row r="38">
      <c r="A38" s="138"/>
      <c r="B38" s="182"/>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215</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216</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8"/>
      <c r="B42" s="49"/>
      <c r="C42" s="147" t="s">
        <v>219</v>
      </c>
      <c r="D42" s="165" t="str">
        <f>'Ratios 2022'!D49</f>
        <v>$0</v>
      </c>
      <c r="E42" s="165" t="str">
        <f>'Ratios 2023'!D49</f>
        <v>$0</v>
      </c>
      <c r="F42" s="165" t="str">
        <f>'Ratios 2024'!D49</f>
        <v>$0</v>
      </c>
      <c r="G42" s="183" t="str">
        <f>average(D42:F42)</f>
        <v>#DIV/0!</v>
      </c>
      <c r="H42" s="149" t="s">
        <v>220</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221</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222</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8"/>
      <c r="B47" s="49"/>
      <c r="C47" s="147" t="s">
        <v>225</v>
      </c>
      <c r="D47" s="148" t="str">
        <f>'Ratios 2022'!D54</f>
        <v>#DIV/0!</v>
      </c>
      <c r="E47" s="148" t="str">
        <f>'Ratios 2023'!D54</f>
        <v>#DIV/0!</v>
      </c>
      <c r="F47" s="148" t="str">
        <f>'Ratios 2024'!D54</f>
        <v>$0</v>
      </c>
      <c r="G47" s="177" t="str">
        <f>average(D47:F47)</f>
        <v>#DIV/0!</v>
      </c>
      <c r="H47" s="149" t="s">
        <v>226</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227</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228</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8"/>
      <c r="B52" s="49"/>
      <c r="C52" s="147" t="s">
        <v>231</v>
      </c>
      <c r="D52" s="184" t="str">
        <f>'Ratios 2022'!D59</f>
        <v>#DIV/0!</v>
      </c>
      <c r="E52" s="184" t="str">
        <f>'Ratios 2023'!D59</f>
        <v>#DIV/0!</v>
      </c>
      <c r="F52" s="184">
        <f>'Ratios 2024'!D59</f>
        <v>0</v>
      </c>
      <c r="G52" s="185" t="str">
        <f>average(D52:F52)</f>
        <v>#DIV/0!</v>
      </c>
      <c r="H52" s="149" t="s">
        <v>232</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LATINO CONNECTION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LATINO CONNECTION FOUNDATION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LATINO CONNECTION FOUNDATION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0</v>
      </c>
      <c r="D40" s="103">
        <f t="shared" si="2"/>
        <v>0</v>
      </c>
      <c r="E40" s="103">
        <f t="shared" si="2"/>
        <v>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LATINO CONNECTION FOUNDATION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0</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0</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LATINO CONNECTION FOUNDATION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177</v>
      </c>
      <c r="C3" s="144" t="s">
        <v>178</v>
      </c>
      <c r="D3" s="145">
        <f>'Expenses 2022'!C40</f>
        <v>0</v>
      </c>
      <c r="E3" s="146"/>
      <c r="F3" s="43"/>
      <c r="G3" s="43"/>
      <c r="H3" s="43"/>
      <c r="I3" s="43"/>
      <c r="J3" s="43"/>
      <c r="K3" s="43"/>
      <c r="L3" s="43"/>
      <c r="M3" s="43"/>
      <c r="N3" s="43"/>
      <c r="O3" s="43"/>
      <c r="P3" s="43"/>
      <c r="Q3" s="43"/>
      <c r="R3" s="43"/>
      <c r="S3" s="43"/>
      <c r="T3" s="43"/>
      <c r="U3" s="43"/>
      <c r="V3" s="43"/>
      <c r="W3" s="43"/>
      <c r="X3" s="43"/>
      <c r="Y3" s="43"/>
    </row>
    <row r="4">
      <c r="A4" s="138"/>
      <c r="B4" s="49"/>
      <c r="C4" s="144" t="s">
        <v>179</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180</v>
      </c>
      <c r="D5" s="145">
        <f>D3-D4</f>
        <v>0</v>
      </c>
      <c r="E5" s="146"/>
      <c r="F5" s="43"/>
      <c r="G5" s="43"/>
      <c r="H5" s="43"/>
      <c r="I5" s="43"/>
      <c r="J5" s="43"/>
      <c r="K5" s="43"/>
      <c r="L5" s="43"/>
      <c r="M5" s="43"/>
      <c r="N5" s="43"/>
      <c r="O5" s="43"/>
      <c r="P5" s="43"/>
      <c r="Q5" s="43"/>
      <c r="R5" s="43"/>
      <c r="S5" s="43"/>
      <c r="T5" s="43"/>
      <c r="U5" s="43"/>
      <c r="V5" s="43"/>
      <c r="W5" s="43"/>
      <c r="X5" s="43"/>
      <c r="Y5" s="43"/>
    </row>
    <row r="6">
      <c r="A6" s="138"/>
      <c r="B6" s="49"/>
      <c r="C6" s="144" t="s">
        <v>181</v>
      </c>
      <c r="D6" s="145">
        <f>D5/12</f>
        <v>0</v>
      </c>
      <c r="E6" s="146"/>
      <c r="F6" s="43"/>
      <c r="G6" s="43"/>
      <c r="H6" s="43"/>
      <c r="I6" s="43"/>
      <c r="J6" s="43"/>
      <c r="K6" s="43"/>
      <c r="L6" s="43"/>
      <c r="M6" s="43"/>
      <c r="N6" s="43"/>
      <c r="O6" s="43"/>
      <c r="P6" s="43"/>
      <c r="Q6" s="43"/>
      <c r="R6" s="43"/>
      <c r="S6" s="43"/>
      <c r="T6" s="43"/>
      <c r="U6" s="43"/>
      <c r="V6" s="43"/>
      <c r="W6" s="43"/>
      <c r="X6" s="43"/>
      <c r="Y6" s="43"/>
    </row>
    <row r="7">
      <c r="A7" s="138"/>
      <c r="B7" s="49"/>
      <c r="C7" s="144" t="s">
        <v>182</v>
      </c>
      <c r="D7" s="75">
        <f>'Balance Sheet 2022'!E2+'Balance Sheet 2022'!E3</f>
        <v>0</v>
      </c>
      <c r="E7" s="146"/>
      <c r="F7" s="43"/>
      <c r="G7" s="43"/>
      <c r="H7" s="43"/>
      <c r="I7" s="43"/>
      <c r="J7" s="43"/>
      <c r="K7" s="43"/>
      <c r="L7" s="43"/>
      <c r="M7" s="43"/>
      <c r="N7" s="43"/>
      <c r="O7" s="43"/>
      <c r="P7" s="43"/>
      <c r="Q7" s="43"/>
      <c r="R7" s="43"/>
      <c r="S7" s="43"/>
      <c r="T7" s="43"/>
      <c r="U7" s="43"/>
      <c r="V7" s="43"/>
      <c r="W7" s="43"/>
      <c r="X7" s="43"/>
      <c r="Y7" s="43"/>
    </row>
    <row r="8">
      <c r="A8" s="138"/>
      <c r="B8" s="49"/>
      <c r="C8" s="147" t="s">
        <v>176</v>
      </c>
      <c r="D8" s="148" t="str">
        <f>D7/D6</f>
        <v>#DIV/0!</v>
      </c>
      <c r="E8" s="149" t="s">
        <v>183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185</v>
      </c>
      <c r="C11" s="144" t="s">
        <v>186</v>
      </c>
      <c r="D11" s="75">
        <f>'Balance Sheet 2022'!E30</f>
        <v>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187</v>
      </c>
      <c r="D12" s="75">
        <f>'Expenses 2022'!C40</f>
        <v>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188</v>
      </c>
      <c r="D13" s="145">
        <f>D12/12</f>
        <v>0</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184</v>
      </c>
      <c r="D14" s="148" t="str">
        <f>D11/D13</f>
        <v>#DIV/0!</v>
      </c>
      <c r="E14" s="149" t="s">
        <v>183</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189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190</v>
      </c>
      <c r="C17" s="144" t="s">
        <v>191</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187</v>
      </c>
      <c r="D18" s="75">
        <f>'Expenses 2022'!C40</f>
        <v>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188</v>
      </c>
      <c r="D19" s="145">
        <f>D18/12</f>
        <v>0</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192</v>
      </c>
      <c r="D20" s="148" t="str">
        <f>D17/D19</f>
        <v>#DIV/0!</v>
      </c>
      <c r="E20" s="149" t="s">
        <v>183</v>
      </c>
      <c r="F20" s="43"/>
      <c r="G20" s="43"/>
      <c r="H20" s="43"/>
      <c r="I20" s="43"/>
      <c r="J20" s="43"/>
      <c r="K20" s="43"/>
      <c r="L20" s="43"/>
      <c r="M20" s="43"/>
      <c r="N20" s="43"/>
      <c r="O20" s="43"/>
      <c r="P20" s="43"/>
      <c r="Q20" s="43"/>
      <c r="R20" s="43"/>
      <c r="S20" s="43"/>
      <c r="T20" s="43"/>
      <c r="U20" s="43"/>
      <c r="V20" s="43"/>
      <c r="W20" s="43"/>
      <c r="X20" s="43"/>
      <c r="Y20" s="43"/>
    </row>
    <row r="21">
      <c r="A21" s="138"/>
      <c r="B21" s="49"/>
      <c r="C21" s="153" t="s">
        <v>193</v>
      </c>
      <c r="D21" s="154" t="str">
        <f>D20+D8</f>
        <v>#DIV/0!</v>
      </c>
      <c r="E21" s="155" t="s">
        <v>183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195</v>
      </c>
      <c r="C24" s="159"/>
      <c r="D24" s="160">
        <f>max('Revenues 2022'!E2:E7,'Revenues 2022'!F10:F15)</f>
        <v>0</v>
      </c>
      <c r="E24" s="161" t="s">
        <v>196</v>
      </c>
      <c r="F24" s="43"/>
      <c r="G24" s="43"/>
      <c r="H24" s="43"/>
      <c r="I24" s="43"/>
      <c r="J24" s="43"/>
      <c r="K24" s="43"/>
      <c r="L24" s="43"/>
      <c r="M24" s="43"/>
      <c r="N24" s="43"/>
      <c r="O24" s="43"/>
      <c r="P24" s="43"/>
      <c r="Q24" s="43"/>
      <c r="R24" s="43"/>
      <c r="S24" s="43"/>
      <c r="T24" s="43"/>
      <c r="U24" s="43"/>
      <c r="V24" s="43"/>
      <c r="W24" s="43"/>
      <c r="X24" s="43"/>
      <c r="Y24" s="43"/>
    </row>
    <row r="25">
      <c r="A25" s="138"/>
      <c r="B25" s="49"/>
      <c r="C25" s="144" t="s">
        <v>197</v>
      </c>
      <c r="D25" s="145">
        <f>'Revenues 2022'!F44</f>
        <v>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194</v>
      </c>
      <c r="D26" s="162" t="str">
        <f>D24/D25</f>
        <v>#DIV/0!</v>
      </c>
      <c r="E26" s="149" t="s">
        <v>198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199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200</v>
      </c>
      <c r="C29" s="144" t="s">
        <v>201</v>
      </c>
      <c r="D29" s="75">
        <f>SUM('Expenses 2022'!C7:C9)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202</v>
      </c>
      <c r="D30" s="75">
        <f>SUM('Expenses 2022'!C10:C12)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203</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178</v>
      </c>
      <c r="D32" s="75">
        <f>'Expenses 2022'!C40</f>
        <v>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204</v>
      </c>
      <c r="D33" s="162" t="str">
        <f>D31/D32</f>
        <v>#DIV/0!</v>
      </c>
      <c r="E33" s="149" t="s">
        <v>205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207</v>
      </c>
      <c r="C36" s="144" t="s">
        <v>208</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201</v>
      </c>
      <c r="D37" s="75">
        <f>SUM('Expenses 2022'!C7:C9)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206</v>
      </c>
      <c r="D38" s="162" t="str">
        <f>D36/D37</f>
        <v>#DIV/0!</v>
      </c>
      <c r="E38" s="149" t="s">
        <v>209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211</v>
      </c>
      <c r="C41" s="147" t="s">
        <v>212</v>
      </c>
      <c r="D41" s="75">
        <f>'Expenses 2022'!D40</f>
        <v>0</v>
      </c>
      <c r="E41" s="164" t="str">
        <f t="shared" ref="E41:E44" si="1">D41/$D$44</f>
        <v>#DIV/0!</v>
      </c>
      <c r="F41" s="43"/>
      <c r="G41" s="43"/>
      <c r="H41" s="43"/>
      <c r="I41" s="43"/>
      <c r="J41" s="43"/>
      <c r="K41" s="43"/>
      <c r="L41" s="43"/>
      <c r="M41" s="43"/>
      <c r="N41" s="43"/>
      <c r="O41" s="43"/>
      <c r="P41" s="43"/>
      <c r="Q41" s="43"/>
      <c r="R41" s="43"/>
      <c r="S41" s="43"/>
      <c r="T41" s="43"/>
      <c r="U41" s="43"/>
      <c r="V41" s="43"/>
      <c r="W41" s="43"/>
      <c r="X41" s="43"/>
      <c r="Y41" s="43"/>
    </row>
    <row r="42">
      <c r="A42" s="138"/>
      <c r="B42" s="49"/>
      <c r="C42" s="147" t="s">
        <v>213</v>
      </c>
      <c r="D42" s="145">
        <f>'Expenses 2022'!E40</f>
        <v>0</v>
      </c>
      <c r="E42" s="164" t="str">
        <f t="shared" si="1"/>
        <v>#DIV/0!</v>
      </c>
      <c r="F42" s="43"/>
      <c r="G42" s="43"/>
      <c r="H42" s="43"/>
      <c r="I42" s="43"/>
      <c r="J42" s="43"/>
      <c r="K42" s="43"/>
      <c r="L42" s="43"/>
      <c r="M42" s="43"/>
      <c r="N42" s="43"/>
      <c r="O42" s="43"/>
      <c r="P42" s="43"/>
      <c r="Q42" s="43"/>
      <c r="R42" s="43"/>
      <c r="S42" s="43"/>
      <c r="T42" s="43"/>
      <c r="U42" s="43"/>
      <c r="V42" s="43"/>
      <c r="W42" s="43"/>
      <c r="X42" s="43"/>
      <c r="Y42" s="43"/>
    </row>
    <row r="43">
      <c r="A43" s="138"/>
      <c r="B43" s="49"/>
      <c r="C43" s="147" t="s">
        <v>214</v>
      </c>
      <c r="D43" s="145">
        <f>'Expenses 2022'!F40</f>
        <v>0</v>
      </c>
      <c r="E43" s="164" t="str">
        <f t="shared" si="1"/>
        <v>#DIV/0!</v>
      </c>
      <c r="F43" s="43"/>
      <c r="G43" s="43"/>
      <c r="H43" s="43"/>
      <c r="I43" s="43"/>
      <c r="J43" s="43"/>
      <c r="K43" s="43"/>
      <c r="L43" s="43"/>
      <c r="M43" s="43"/>
      <c r="N43" s="43"/>
      <c r="O43" s="43"/>
      <c r="P43" s="43"/>
      <c r="Q43" s="43"/>
      <c r="R43" s="43"/>
      <c r="S43" s="43"/>
      <c r="T43" s="43"/>
      <c r="U43" s="43"/>
      <c r="V43" s="43"/>
      <c r="W43" s="43"/>
      <c r="X43" s="43"/>
      <c r="Y43" s="43"/>
    </row>
    <row r="44">
      <c r="A44" s="138"/>
      <c r="B44" s="49"/>
      <c r="C44" s="144" t="s">
        <v>178</v>
      </c>
      <c r="D44" s="145">
        <f>sum(D41:D43)</f>
        <v>0</v>
      </c>
      <c r="E44" s="164" t="str">
        <f t="shared" si="1"/>
        <v>#DIV/0!</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216</v>
      </c>
      <c r="C47" s="144" t="s">
        <v>217</v>
      </c>
      <c r="D47" s="145">
        <f>'Revenues 2022'!F9</f>
        <v>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218</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219</v>
      </c>
      <c r="D49" s="165" t="str">
        <f>if(D48=0, "$0",D47/D48)</f>
        <v>$0</v>
      </c>
      <c r="E49" s="149" t="s">
        <v>220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222</v>
      </c>
      <c r="C52" s="144" t="s">
        <v>223</v>
      </c>
      <c r="D52" s="145">
        <f>sum('Balance Sheet 2022'!E2:E10)</f>
        <v>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224</v>
      </c>
      <c r="D53" s="145">
        <f>sum('Balance Sheet 2022'!E19:E22)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225</v>
      </c>
      <c r="D54" s="167" t="str">
        <f>D52/D53</f>
        <v>#DIV/0!</v>
      </c>
      <c r="E54" s="149" t="s">
        <v>226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228</v>
      </c>
      <c r="C57" s="144" t="s">
        <v>229</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230</v>
      </c>
      <c r="D58" s="145">
        <f>'Balance Sheet 2022'!E18</f>
        <v>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231</v>
      </c>
      <c r="D59" s="168" t="str">
        <f>D57/D58</f>
        <v>#DIV/0!</v>
      </c>
      <c r="E59" s="149" t="s">
        <v>232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LATINO CONNECTION FOUNDATION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LATINO CONNECTION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3">
        <f t="shared" ref="C40:F40" si="2">sum(C3:C39)</f>
        <v>0</v>
      </c>
      <c r="D40" s="103">
        <f t="shared" si="2"/>
        <v>0</v>
      </c>
      <c r="E40" s="103">
        <f t="shared" si="2"/>
        <v>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LATINO CONNECTION FOUNDATION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135</v>
      </c>
      <c r="B2" s="45">
        <v>1.0</v>
      </c>
      <c r="C2" s="46" t="s">
        <v>136</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3"/>
      <c r="E18" s="114">
        <f>sum(E2:E17)</f>
        <v>0</v>
      </c>
      <c r="F18" s="43"/>
      <c r="G18" s="43"/>
      <c r="H18" s="43"/>
      <c r="I18" s="43"/>
      <c r="J18" s="43"/>
      <c r="K18" s="43"/>
      <c r="L18" s="43"/>
      <c r="M18" s="43"/>
      <c r="N18" s="43"/>
      <c r="O18" s="43"/>
      <c r="P18" s="43"/>
      <c r="Q18" s="43"/>
      <c r="R18" s="43"/>
      <c r="S18" s="43"/>
      <c r="T18" s="43"/>
      <c r="U18" s="43"/>
      <c r="V18" s="43"/>
      <c r="W18" s="43"/>
      <c r="X18" s="43"/>
      <c r="Y18" s="43"/>
      <c r="Z18" s="43"/>
    </row>
    <row r="19">
      <c r="A19" s="44" t="s">
        <v>155</v>
      </c>
      <c r="B19" s="115">
        <v>17.0</v>
      </c>
      <c r="C19" s="116" t="s">
        <v>156</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158</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159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165</v>
      </c>
      <c r="D28" s="125"/>
      <c r="E28" s="126">
        <f>sum(E19:E27)</f>
        <v>0</v>
      </c>
      <c r="F28" s="43"/>
      <c r="G28" s="43"/>
      <c r="H28" s="43"/>
      <c r="I28" s="43"/>
      <c r="J28" s="43"/>
      <c r="K28" s="43"/>
      <c r="L28" s="43"/>
      <c r="M28" s="43"/>
      <c r="N28" s="43"/>
      <c r="O28" s="43"/>
      <c r="P28" s="43"/>
      <c r="Q28" s="43"/>
      <c r="R28" s="43"/>
      <c r="S28" s="43"/>
      <c r="T28" s="43"/>
      <c r="U28" s="43"/>
      <c r="V28" s="43"/>
      <c r="W28" s="43"/>
      <c r="X28" s="43"/>
      <c r="Y28" s="43"/>
      <c r="Z28" s="43"/>
    </row>
    <row r="29">
      <c r="A29" s="65" t="s">
        <v>166</v>
      </c>
      <c r="B29" s="127"/>
      <c r="C29" s="128" t="s">
        <v>167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168</v>
      </c>
      <c r="D30" s="117"/>
      <c r="E30" s="111">
        <v>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169</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174</v>
      </c>
      <c r="D36" s="131"/>
      <c r="E36" s="126">
        <f>sum(E30:E35)</f>
        <v>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175</v>
      </c>
      <c r="D37" s="135"/>
      <c r="E37" s="136">
        <f>E36+E28</f>
        <v>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