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<sst xmlns="http://schemas.openxmlformats.org/spreadsheetml/2006/main" count="872" uniqueCount="254">
  <si>
    <t>THE MAX FOUNDATION</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</si>
  <si>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</si>
  <si>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</si>
  <si>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</si>
  <si>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</si>
  <si>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</si>
  <si>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</si>
  <si>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</si>
  <si>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</si>
  <si>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</si>
  <si>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</si>
  <si>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</si>
  <si>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</si>
  <si>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</si>
  <si>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</si>
  <si>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</si>
  <si>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</si>
  <si>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</si>
  <si>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</si>
  <si>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</si>
  <si>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</si>
  <si>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</si>
  <si>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</si>
  <si>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</si>
  <si>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</si>
  <si>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</si>
  <si>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</si>
  <si>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</si>
  <si>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</si>
  <si>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</si>
  <si>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</si>
  <si>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</si>
  <si>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</si>
  <si>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</si>
  <si>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</si>
  <si>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</si>
  <si>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</si>
  <si>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</si>
  <si>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</si>
  <si>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</si>
  <si>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</si>
  <si>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</si>
  <si>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</si>
  <si>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</si>
  <si>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</si>
  <si>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</si>
  <si>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</si>
  <si>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</si>
  <si>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</si>
  <si>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</si>
  <si>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</si>
  <si>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</si>
  <si>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</si>
  <si>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</si>
  <si>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</si>
  <si>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</si>
  <si>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</si>
  <si>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</si>
  <si>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</si>
  <si>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</si>
  <si>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</si>
  <si>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</si>
  <si>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</si>
  <si>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</si>
  <si>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PATIENT CARE</t>
  </si>
  <si>
    <t>MEDICAL TEST KITS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</si>
  <si>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</si>
  <si>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</si>
  <si>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</si>
  <si>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</si>
  <si>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</si>
  <si>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</si>
  <si>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</si>
  <si>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</si>
  <si>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</si>
  <si>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</si>
  <si>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</si>
  <si>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</si>
  <si>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</si>
  <si>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</si>
  <si>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</si>
  <si>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</si>
  <si>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</si>
  <si>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</si>
  <si>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</si>
  <si>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</si>
  <si>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</si>
  <si>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</si>
  <si>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</si>
  <si>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</si>
  <si>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</si>
  <si>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</si>
  <si>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</si>
  <si>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</si>
  <si>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</si>
  <si>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</si>
  <si>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</si>
  <si>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</si>
  <si>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REIMBURSEMENTS</t>
  </si>
  <si>
    <t>SETTLEMENTS</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</si>
  <si>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</si>
  <si>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</si>
  <si>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</si>
  <si>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</si>
  <si>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</si>
  <si>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</si>
  <si>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</si>
  <si>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</si>
  <si>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</si>
  <si>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</si>
  <si>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</si>
  <si>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</si>
  <si>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</si>
  <si>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</si>
  <si>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</si>
  <si>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</si>
  <si>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</si>
  <si>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</si>
  <si>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</si>
  <si>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</si>
  <si>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</si>
  <si>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</si>
  <si>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</si>
  <si>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</si>
  <si>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</si>
  <si>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</si>
  <si>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</si>
  <si>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</si>
  <si>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</si>
  <si>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</si>
  <si>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</si>
  <si>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</si>
  <si>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</si>
  <si>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</si>
  <si>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</si>
  <si>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</si>
  <si>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</si>
  <si>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COUNTRY REPRESENTATIVES</t>
  </si>
  <si>
    <t>DISTRIBUTION &amp; SHIPPING</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</si>
  <si>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</si>
  <si>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</si>
  <si>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</si>
  <si>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</si>
  <si>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</si>
  <si>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</si>
  <si>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</si>
  <si>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</si>
  <si>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</si>
  <si>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</si>
  <si>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</si>
  <si>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</si>
  <si>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</si>
  <si>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</si>
  <si>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</si>
  <si>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</si>
  <si>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</si>
  <si>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</si>
  <si>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</si>
  <si>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</si>
  <si>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</si>
  <si>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</si>
  <si>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</si>
  <si>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</si>
  <si>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</si>
  <si>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</si>
  <si>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</si>
  <si>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</si>
  <si>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</si>
  <si>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</si>
  <si>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</si>
  <si>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</si>
  <si>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</si>
  <si>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</si>
  <si>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</si>
  <si>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</si>
  <si>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</si>
  <si>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</si>
  <si>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</si>
  <si>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</si>
  <si>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</si>
  <si>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</si>
  <si>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</si>
  <si>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</si>
  <si>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</si>
  <si>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</si>
  <si>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</si>
  <si>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</si>
  <si>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</si>
  <si>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</si>
  <si>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</si>
  <si>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</si>
  <si>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</si>
  <si>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</si>
  <si>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</si>
  <si>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</si>
  <si>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</si>
  <si>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</si>
  <si>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</si>
  <si>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</si>
  <si>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</si>
  <si>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</si>
  <si>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</si>
  <si>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</si>
  <si>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</si>
  <si>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</si>
  <si>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</si>
  <si>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</si>
  <si>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</si>
  <si>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</si>
  <si>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</si>
  <si>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</si>
  <si>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</si>
  <si>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</si>
  <si>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</si>
  <si>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</si>
  <si>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</si>
  <si>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</si>
  <si>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</si>
  <si>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</si>
  <si>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</si>
  <si>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</si>
  <si>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</si>
  <si>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</si>
  <si>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</si>
  <si>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</si>
  <si>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</si>
  <si>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</si>
  <si>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</si>
  <si>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</si>
  <si>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</si>
  <si>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</si>
  <si>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</si>
  <si>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</si>
  <si>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</si>
  <si>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</si>
  <si>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</si>
  <si>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</si>
  <si>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</si>
  <si>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</si>
  <si>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MAX ACCESS SOLUTIONS</t>
  </si>
  <si>
    <r>
      <rPr>
        <rFont val="Roboto"/>
        <color rgb="FF000000"/>
        <sz val="10.0"/>
      </rPr>
      <t xml:space="preserve">Gross amount from sales of </t>
    </r>
    <r>
      <rPr>
        <rFont val="Roboto"/>
        <color rgb="FF000000"/>
        <sz val="10.0"/>
      </rPr>
      <t>assets other than inventory</t>
    </r>
  </si>
  <si>
    <t>REIMBURSEMENT REVENUE</t>
  </si>
  <si>
    <t>GLOBAL CONTRACTORS</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</si>
  <si>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</si>
  <si>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</si>
  <si>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TAXES&amp;LICENCSEFEES</t>
  </si>
  <si>
    <t>3RD PARTY DIAG. SERV.</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</si>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</sst>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THE MAX FOUNDATION</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182</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183</v>
      </c>
      <c r="C3" s="144" t="s">
        <v>184</v>
      </c>
      <c r="D3" s="145">
        <f>'Expenses 2023'!C40</f>
        <v>6926687</v>
      </c>
      <c r="E3" s="146"/>
      <c r="F3" s="43"/>
      <c r="G3" s="43"/>
      <c r="H3" s="43"/>
      <c r="I3" s="43"/>
      <c r="J3" s="43"/>
      <c r="K3" s="43"/>
      <c r="L3" s="43"/>
      <c r="M3" s="43"/>
      <c r="N3" s="43"/>
      <c r="O3" s="43"/>
      <c r="P3" s="43"/>
      <c r="Q3" s="43"/>
      <c r="R3" s="43"/>
      <c r="S3" s="43"/>
      <c r="T3" s="43"/>
      <c r="U3" s="43"/>
      <c r="V3" s="43"/>
      <c r="W3" s="43"/>
      <c r="X3" s="43"/>
      <c r="Y3" s="43"/>
    </row>
    <row r="4">
      <c r="A4" s="138"/>
      <c r="B4" s="49"/>
      <c r="C4" s="144" t="s">
        <v>185</v>
      </c>
      <c r="D4" s="145">
        <f>'Expenses 2023'!C31</f>
        <v>84626</v>
      </c>
      <c r="E4" s="146"/>
      <c r="F4" s="43"/>
      <c r="G4" s="43"/>
      <c r="H4" s="43"/>
      <c r="I4" s="43"/>
      <c r="J4" s="43"/>
      <c r="K4" s="43"/>
      <c r="L4" s="43"/>
      <c r="M4" s="43"/>
      <c r="N4" s="43"/>
      <c r="O4" s="43"/>
      <c r="P4" s="43"/>
      <c r="Q4" s="43"/>
      <c r="R4" s="43"/>
      <c r="S4" s="43"/>
      <c r="T4" s="43"/>
      <c r="U4" s="43"/>
      <c r="V4" s="43"/>
      <c r="W4" s="43"/>
      <c r="X4" s="43"/>
      <c r="Y4" s="43"/>
    </row>
    <row r="5">
      <c r="A5" s="138"/>
      <c r="B5" s="49"/>
      <c r="C5" s="144" t="s">
        <v>186</v>
      </c>
      <c r="D5" s="145">
        <f>D3-D4</f>
        <v>6842061</v>
      </c>
      <c r="E5" s="146"/>
      <c r="F5" s="43"/>
      <c r="G5" s="43"/>
      <c r="H5" s="43"/>
      <c r="I5" s="43"/>
      <c r="J5" s="43"/>
      <c r="K5" s="43"/>
      <c r="L5" s="43"/>
      <c r="M5" s="43"/>
      <c r="N5" s="43"/>
      <c r="O5" s="43"/>
      <c r="P5" s="43"/>
      <c r="Q5" s="43"/>
      <c r="R5" s="43"/>
      <c r="S5" s="43"/>
      <c r="T5" s="43"/>
      <c r="U5" s="43"/>
      <c r="V5" s="43"/>
      <c r="W5" s="43"/>
      <c r="X5" s="43"/>
      <c r="Y5" s="43"/>
    </row>
    <row r="6">
      <c r="A6" s="138"/>
      <c r="B6" s="49"/>
      <c r="C6" s="144" t="s">
        <v>187</v>
      </c>
      <c r="D6" s="145">
        <f>D5/12</f>
        <v>570171.75</v>
      </c>
      <c r="E6" s="146"/>
      <c r="F6" s="43"/>
      <c r="G6" s="43"/>
      <c r="H6" s="43"/>
      <c r="I6" s="43"/>
      <c r="J6" s="43"/>
      <c r="K6" s="43"/>
      <c r="L6" s="43"/>
      <c r="M6" s="43"/>
      <c r="N6" s="43"/>
      <c r="O6" s="43"/>
      <c r="P6" s="43"/>
      <c r="Q6" s="43"/>
      <c r="R6" s="43"/>
      <c r="S6" s="43"/>
      <c r="T6" s="43"/>
      <c r="U6" s="43"/>
      <c r="V6" s="43"/>
      <c r="W6" s="43"/>
      <c r="X6" s="43"/>
      <c r="Y6" s="43"/>
    </row>
    <row r="7">
      <c r="A7" s="138"/>
      <c r="B7" s="49"/>
      <c r="C7" s="144" t="s">
        <v>188</v>
      </c>
      <c r="D7" s="75">
        <f>'Balance Sheet 2023'!E2+'Balance Sheet 2023'!E3</f>
        <v>909082</v>
      </c>
      <c r="E7" s="146"/>
      <c r="F7" s="43"/>
      <c r="G7" s="43"/>
      <c r="H7" s="43"/>
      <c r="I7" s="43"/>
      <c r="J7" s="43"/>
      <c r="K7" s="43"/>
      <c r="L7" s="43"/>
      <c r="M7" s="43"/>
      <c r="N7" s="43"/>
      <c r="O7" s="43"/>
      <c r="P7" s="43"/>
      <c r="Q7" s="43"/>
      <c r="R7" s="43"/>
      <c r="S7" s="43"/>
      <c r="T7" s="43"/>
      <c r="U7" s="43"/>
      <c r="V7" s="43"/>
      <c r="W7" s="43"/>
      <c r="X7" s="43"/>
      <c r="Y7" s="43"/>
    </row>
    <row r="8">
      <c r="A8" s="138"/>
      <c r="B8" s="49"/>
      <c r="C8" s="147" t="s">
        <v>182</v>
      </c>
      <c r="D8" s="148">
        <f>D7/D6</f>
        <v>1.594400284</v>
      </c>
      <c r="E8" s="149" t="s">
        <v>189</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190</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191</v>
      </c>
      <c r="C11" s="144" t="s">
        <v>192</v>
      </c>
      <c r="D11" s="75">
        <f>'Balance Sheet 2023'!E30</f>
        <v>2276427</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193</v>
      </c>
      <c r="D12" s="75">
        <f>'Expenses 2023'!C40</f>
        <v>6926687</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194</v>
      </c>
      <c r="D13" s="145">
        <f>D12/12</f>
        <v>577223.9167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190</v>
      </c>
      <c r="D14" s="148">
        <f>D11/D13</f>
        <v>3.943750309</v>
      </c>
      <c r="E14" s="149" t="s">
        <v>189</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195</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196</v>
      </c>
      <c r="C17" s="144" t="s">
        <v>197</v>
      </c>
      <c r="D17" s="75">
        <f>sum('Balance Sheet 2023'!E13:E15)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193</v>
      </c>
      <c r="D18" s="75">
        <f>'Expenses 2023'!C40</f>
        <v>6926687</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194</v>
      </c>
      <c r="D19" s="145">
        <f>D18/12</f>
        <v>577223.9167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198</v>
      </c>
      <c r="D20" s="148">
        <f>D17/D19</f>
        <v>0</v>
      </c>
      <c r="E20" s="149" t="s">
        <v>189</v>
      </c>
      <c r="F20" s="43"/>
      <c r="G20" s="43"/>
      <c r="H20" s="43"/>
      <c r="I20" s="43"/>
      <c r="J20" s="43"/>
      <c r="K20" s="43"/>
      <c r="L20" s="43"/>
      <c r="M20" s="43"/>
      <c r="N20" s="43"/>
      <c r="O20" s="43"/>
      <c r="P20" s="43"/>
      <c r="Q20" s="43"/>
      <c r="R20" s="43"/>
      <c r="S20" s="43"/>
      <c r="T20" s="43"/>
      <c r="U20" s="43"/>
      <c r="V20" s="43"/>
      <c r="W20" s="43"/>
      <c r="X20" s="43"/>
      <c r="Y20" s="43"/>
    </row>
    <row r="21">
      <c r="A21" s="138"/>
      <c r="B21" s="49"/>
      <c r="C21" s="153" t="s">
        <v>199</v>
      </c>
      <c r="D21" s="154">
        <f>D20+D8</f>
        <v>1.594400284</v>
      </c>
      <c r="E21" s="155" t="s">
        <v>189</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200</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201</v>
      </c>
      <c r="C24" s="159"/>
      <c r="D24" s="160">
        <f>max('Revenues 2023'!E2:E7,'Revenues 2023'!F10:F15)</f>
        <v>6231978</v>
      </c>
      <c r="E24" s="161" t="s">
        <v>202</v>
      </c>
      <c r="F24" s="43"/>
      <c r="G24" s="43"/>
      <c r="H24" s="43"/>
      <c r="I24" s="43"/>
      <c r="J24" s="43"/>
      <c r="K24" s="43"/>
      <c r="L24" s="43"/>
      <c r="M24" s="43"/>
      <c r="N24" s="43"/>
      <c r="O24" s="43"/>
      <c r="P24" s="43"/>
      <c r="Q24" s="43"/>
      <c r="R24" s="43"/>
      <c r="S24" s="43"/>
      <c r="T24" s="43"/>
      <c r="U24" s="43"/>
      <c r="V24" s="43"/>
      <c r="W24" s="43"/>
      <c r="X24" s="43"/>
      <c r="Y24" s="43"/>
    </row>
    <row r="25">
      <c r="A25" s="138"/>
      <c r="B25" s="49"/>
      <c r="C25" s="144" t="s">
        <v>203</v>
      </c>
      <c r="D25" s="145">
        <f>'Revenues 2023'!F44</f>
        <v>7085779</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200</v>
      </c>
      <c r="D26" s="162">
        <f>D24/D25</f>
        <v>0.8795049916</v>
      </c>
      <c r="E26" s="149" t="s">
        <v>204</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205</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206</v>
      </c>
      <c r="C29" s="144" t="s">
        <v>207</v>
      </c>
      <c r="D29" s="75">
        <f>SUM('Expenses 2023'!C7:C9)</f>
        <v>3024388</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208</v>
      </c>
      <c r="D30" s="75">
        <f>SUM('Expenses 2023'!C10:C12)</f>
        <v>491336</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209</v>
      </c>
      <c r="D31" s="75">
        <f>sum(D29:D30)</f>
        <v>3515724</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184</v>
      </c>
      <c r="D32" s="75">
        <f>'Expenses 2023'!C40</f>
        <v>6926687</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210</v>
      </c>
      <c r="D33" s="162">
        <f>D31/D32</f>
        <v>0.5075621289</v>
      </c>
      <c r="E33" s="149" t="s">
        <v>211</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212</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213</v>
      </c>
      <c r="C36" s="144" t="s">
        <v>214</v>
      </c>
      <c r="D36" s="75">
        <f>SUM('Expenses 2023'!C10:C11)</f>
        <v>266718</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207</v>
      </c>
      <c r="D37" s="75">
        <f>SUM('Expenses 2023'!C7:C9)</f>
        <v>3024388</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212</v>
      </c>
      <c r="D38" s="162">
        <f>D36/D37</f>
        <v>0.08818908156</v>
      </c>
      <c r="E38" s="149" t="s">
        <v>215</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216</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217</v>
      </c>
      <c r="C41" s="147" t="s">
        <v>243</v>
      </c>
      <c r="D41" s="75">
        <f>'Expenses 2023'!D40</f>
        <v>3780580</v>
      </c>
      <c r="E41" s="164">
        <f t="shared" ref="E41:E44" si="1">D41/$D$44</f>
        <v>0.5457991678</v>
      </c>
      <c r="F41" s="43"/>
      <c r="G41" s="43"/>
      <c r="H41" s="43"/>
      <c r="I41" s="43"/>
      <c r="J41" s="43"/>
      <c r="K41" s="43"/>
      <c r="L41" s="43"/>
      <c r="M41" s="43"/>
      <c r="N41" s="43"/>
      <c r="O41" s="43"/>
      <c r="P41" s="43"/>
      <c r="Q41" s="43"/>
      <c r="R41" s="43"/>
      <c r="S41" s="43"/>
      <c r="T41" s="43"/>
      <c r="U41" s="43"/>
      <c r="V41" s="43"/>
      <c r="W41" s="43"/>
      <c r="X41" s="43"/>
      <c r="Y41" s="43"/>
    </row>
    <row r="42">
      <c r="A42" s="138"/>
      <c r="B42" s="49"/>
      <c r="C42" s="147" t="s">
        <v>219</v>
      </c>
      <c r="D42" s="145">
        <f>'Expenses 2023'!E40</f>
        <v>2466512</v>
      </c>
      <c r="E42" s="164">
        <f t="shared" si="1"/>
        <v>0.3560882713</v>
      </c>
      <c r="F42" s="43"/>
      <c r="G42" s="43"/>
      <c r="H42" s="43"/>
      <c r="I42" s="43"/>
      <c r="J42" s="43"/>
      <c r="K42" s="43"/>
      <c r="L42" s="43"/>
      <c r="M42" s="43"/>
      <c r="N42" s="43"/>
      <c r="O42" s="43"/>
      <c r="P42" s="43"/>
      <c r="Q42" s="43"/>
      <c r="R42" s="43"/>
      <c r="S42" s="43"/>
      <c r="T42" s="43"/>
      <c r="U42" s="43"/>
      <c r="V42" s="43"/>
      <c r="W42" s="43"/>
      <c r="X42" s="43"/>
      <c r="Y42" s="43"/>
    </row>
    <row r="43">
      <c r="A43" s="138"/>
      <c r="B43" s="49"/>
      <c r="C43" s="147" t="s">
        <v>220</v>
      </c>
      <c r="D43" s="145">
        <f>'Expenses 2023'!F40</f>
        <v>679595</v>
      </c>
      <c r="E43" s="164">
        <f t="shared" si="1"/>
        <v>0.09811256088</v>
      </c>
      <c r="F43" s="43"/>
      <c r="G43" s="43"/>
      <c r="H43" s="43"/>
      <c r="I43" s="43"/>
      <c r="J43" s="43"/>
      <c r="K43" s="43"/>
      <c r="L43" s="43"/>
      <c r="M43" s="43"/>
      <c r="N43" s="43"/>
      <c r="O43" s="43"/>
      <c r="P43" s="43"/>
      <c r="Q43" s="43"/>
      <c r="R43" s="43"/>
      <c r="S43" s="43"/>
      <c r="T43" s="43"/>
      <c r="U43" s="43"/>
      <c r="V43" s="43"/>
      <c r="W43" s="43"/>
      <c r="X43" s="43"/>
      <c r="Y43" s="43"/>
    </row>
    <row r="44">
      <c r="A44" s="138"/>
      <c r="B44" s="49"/>
      <c r="C44" s="144" t="s">
        <v>184</v>
      </c>
      <c r="D44" s="145">
        <f>sum(D41:D43)</f>
        <v>6926687</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221</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222</v>
      </c>
      <c r="C47" s="144" t="s">
        <v>223</v>
      </c>
      <c r="D47" s="145">
        <f>'Revenues 2023'!F9</f>
        <v>910276</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224</v>
      </c>
      <c r="D48" s="145">
        <f>'Expenses 2023'!F40</f>
        <v>679595</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225</v>
      </c>
      <c r="D49" s="165">
        <f>if(D48=0, "$0",D47/D48)</f>
        <v>1.339438931</v>
      </c>
      <c r="E49" s="149" t="s">
        <v>226</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227</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228</v>
      </c>
      <c r="C52" s="144" t="s">
        <v>229</v>
      </c>
      <c r="D52" s="145">
        <f>sum('Balance Sheet 2023'!E2:E10)</f>
        <v>1131171</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230</v>
      </c>
      <c r="D53" s="145">
        <f>sum('Balance Sheet 2023'!E19:E22)</f>
        <v>209777</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231</v>
      </c>
      <c r="D54" s="167">
        <f>D52/D53</f>
        <v>5.392254632</v>
      </c>
      <c r="E54" s="149" t="s">
        <v>232</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233</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234</v>
      </c>
      <c r="C57" s="144" t="s">
        <v>235</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236</v>
      </c>
      <c r="D58" s="145">
        <f>'Balance Sheet 2023'!E18</f>
        <v>2637444</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237</v>
      </c>
      <c r="D59" s="168">
        <f>D57/D58</f>
        <v>0</v>
      </c>
      <c r="E59" s="149" t="s">
        <v>238</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THE MAX FOUNDATION</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257482.0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718193.0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239952.0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975675</v>
      </c>
      <c r="G9" s="58"/>
      <c r="H9" s="58"/>
      <c r="I9" s="58"/>
      <c r="J9" s="58"/>
      <c r="K9" s="58"/>
      <c r="L9" s="58"/>
      <c r="M9" s="58"/>
      <c r="N9" s="58"/>
      <c r="O9" s="58"/>
      <c r="P9" s="58"/>
      <c r="Q9" s="58"/>
      <c r="R9" s="58"/>
      <c r="S9" s="58"/>
      <c r="T9" s="58"/>
      <c r="U9" s="58"/>
      <c r="V9" s="58"/>
      <c r="W9" s="58"/>
      <c r="X9" s="58"/>
      <c r="Y9" s="58"/>
      <c r="Z9" s="58"/>
    </row>
    <row r="10">
      <c r="A10" s="44" t="s">
        <v>62</v>
      </c>
      <c r="B10" s="59" t="s">
        <v>63</v>
      </c>
      <c r="C10" s="60" t="s">
        <v>239</v>
      </c>
      <c r="D10" s="15"/>
      <c r="E10" s="15"/>
      <c r="F10" s="48">
        <v>7702508.0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35071.0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7737579</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1003.0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6.0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244</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620.0</v>
      </c>
      <c r="E27" s="50">
        <v>13427.0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-620</v>
      </c>
      <c r="E28" s="75">
        <f t="shared" si="2"/>
        <v>-13427</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-14047</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12243.0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109370.0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-97127</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t="s">
        <v>241</v>
      </c>
      <c r="D39" s="74"/>
      <c r="E39" s="48">
        <v>9757.0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9757</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101</v>
      </c>
      <c r="D44" s="88"/>
      <c r="E44" s="88"/>
      <c r="F44" s="89">
        <f>sum(F16:F43)+F9</f>
        <v>8612846</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THE MAX FOUNDATION</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102</v>
      </c>
      <c r="D2" s="42" t="s">
        <v>103</v>
      </c>
      <c r="E2" s="42" t="s">
        <v>104</v>
      </c>
      <c r="F2" s="42" t="s">
        <v>105</v>
      </c>
      <c r="G2" s="43"/>
      <c r="H2" s="43"/>
      <c r="I2" s="43"/>
      <c r="J2" s="43"/>
      <c r="K2" s="43"/>
      <c r="L2" s="43"/>
      <c r="M2" s="43"/>
      <c r="N2" s="43"/>
      <c r="O2" s="43"/>
      <c r="P2" s="43"/>
      <c r="Q2" s="43"/>
      <c r="R2" s="43"/>
      <c r="S2" s="43"/>
      <c r="T2" s="43"/>
      <c r="U2" s="43"/>
      <c r="V2" s="43"/>
      <c r="W2" s="43"/>
      <c r="X2" s="43"/>
      <c r="Y2" s="43"/>
      <c r="Z2" s="43"/>
    </row>
    <row r="3">
      <c r="A3" s="80">
        <v>1.0</v>
      </c>
      <c r="B3" s="96" t="s">
        <v>106</v>
      </c>
      <c r="C3" s="98">
        <f t="shared" ref="C3:C39" si="1">sum(D3:F3)</f>
        <v>10000</v>
      </c>
      <c r="D3" s="99">
        <v>10000.0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107</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108</v>
      </c>
      <c r="C5" s="98">
        <f t="shared" si="1"/>
        <v>631000</v>
      </c>
      <c r="D5" s="99">
        <v>631000.0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109</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110</v>
      </c>
      <c r="C7" s="98">
        <f t="shared" si="1"/>
        <v>986831</v>
      </c>
      <c r="D7" s="99">
        <v>415099.0</v>
      </c>
      <c r="E7" s="99">
        <v>571732.0</v>
      </c>
      <c r="F7" s="99">
        <v>0.0</v>
      </c>
      <c r="G7" s="43"/>
      <c r="H7" s="43"/>
      <c r="I7" s="43"/>
      <c r="J7" s="43"/>
      <c r="K7" s="43"/>
      <c r="L7" s="43"/>
      <c r="M7" s="43"/>
      <c r="N7" s="43"/>
      <c r="O7" s="43"/>
      <c r="P7" s="43"/>
      <c r="Q7" s="43"/>
      <c r="R7" s="43"/>
      <c r="S7" s="43"/>
      <c r="T7" s="43"/>
      <c r="U7" s="43"/>
      <c r="V7" s="43"/>
      <c r="W7" s="43"/>
      <c r="X7" s="43"/>
      <c r="Y7" s="43"/>
      <c r="Z7" s="43"/>
    </row>
    <row r="8">
      <c r="A8" s="80">
        <v>6.0</v>
      </c>
      <c r="B8" s="96" t="s">
        <v>111</v>
      </c>
      <c r="C8" s="98">
        <f t="shared" si="1"/>
        <v>129379</v>
      </c>
      <c r="D8" s="99">
        <v>129379.0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112</v>
      </c>
      <c r="C9" s="98">
        <f t="shared" si="1"/>
        <v>2543741</v>
      </c>
      <c r="D9" s="99">
        <v>1388544.0</v>
      </c>
      <c r="E9" s="99">
        <v>598448.0</v>
      </c>
      <c r="F9" s="99">
        <v>556749.0</v>
      </c>
      <c r="G9" s="43"/>
      <c r="H9" s="43"/>
      <c r="I9" s="43"/>
      <c r="J9" s="43"/>
      <c r="K9" s="43"/>
      <c r="L9" s="43"/>
      <c r="M9" s="43"/>
      <c r="N9" s="43"/>
      <c r="O9" s="43"/>
      <c r="P9" s="43"/>
      <c r="Q9" s="43"/>
      <c r="R9" s="43"/>
      <c r="S9" s="43"/>
      <c r="T9" s="43"/>
      <c r="U9" s="43"/>
      <c r="V9" s="43"/>
      <c r="W9" s="43"/>
      <c r="X9" s="43"/>
      <c r="Y9" s="43"/>
      <c r="Z9" s="43"/>
    </row>
    <row r="10">
      <c r="A10" s="80">
        <v>8.0</v>
      </c>
      <c r="B10" s="96" t="s">
        <v>113</v>
      </c>
      <c r="C10" s="98">
        <f t="shared" si="1"/>
        <v>64376</v>
      </c>
      <c r="D10" s="99">
        <v>21986.0</v>
      </c>
      <c r="E10" s="99">
        <v>29642.0</v>
      </c>
      <c r="F10" s="99">
        <v>12748.0</v>
      </c>
      <c r="G10" s="43"/>
      <c r="H10" s="43"/>
      <c r="I10" s="43"/>
      <c r="J10" s="43"/>
      <c r="K10" s="43"/>
      <c r="L10" s="43"/>
      <c r="M10" s="43"/>
      <c r="N10" s="43"/>
      <c r="O10" s="43"/>
      <c r="P10" s="43"/>
      <c r="Q10" s="43"/>
      <c r="R10" s="43"/>
      <c r="S10" s="43"/>
      <c r="T10" s="43"/>
      <c r="U10" s="43"/>
      <c r="V10" s="43"/>
      <c r="W10" s="43"/>
      <c r="X10" s="43"/>
      <c r="Y10" s="43"/>
      <c r="Z10" s="43"/>
    </row>
    <row r="11">
      <c r="A11" s="45">
        <v>9.0</v>
      </c>
      <c r="B11" s="46" t="s">
        <v>114</v>
      </c>
      <c r="C11" s="98">
        <f t="shared" si="1"/>
        <v>279595</v>
      </c>
      <c r="D11" s="99">
        <v>142113.0</v>
      </c>
      <c r="E11" s="99">
        <v>86774.0</v>
      </c>
      <c r="F11" s="99">
        <v>50708.0</v>
      </c>
      <c r="G11" s="43"/>
      <c r="H11" s="43"/>
      <c r="I11" s="43"/>
      <c r="J11" s="43"/>
      <c r="K11" s="43"/>
      <c r="L11" s="43"/>
      <c r="M11" s="43"/>
      <c r="N11" s="43"/>
      <c r="O11" s="43"/>
      <c r="P11" s="43"/>
      <c r="Q11" s="43"/>
      <c r="R11" s="43"/>
      <c r="S11" s="43"/>
      <c r="T11" s="43"/>
      <c r="U11" s="43"/>
      <c r="V11" s="43"/>
      <c r="W11" s="43"/>
      <c r="X11" s="43"/>
      <c r="Y11" s="43"/>
      <c r="Z11" s="43"/>
    </row>
    <row r="12">
      <c r="A12" s="45">
        <v>10.0</v>
      </c>
      <c r="B12" s="46" t="s">
        <v>115</v>
      </c>
      <c r="C12" s="98">
        <f t="shared" si="1"/>
        <v>268032</v>
      </c>
      <c r="D12" s="99">
        <v>127716.0</v>
      </c>
      <c r="E12" s="99">
        <v>94847.0</v>
      </c>
      <c r="F12" s="99">
        <v>45469.0</v>
      </c>
      <c r="G12" s="43"/>
      <c r="H12" s="43"/>
      <c r="I12" s="43"/>
      <c r="J12" s="43"/>
      <c r="K12" s="43"/>
      <c r="L12" s="43"/>
      <c r="M12" s="43"/>
      <c r="N12" s="43"/>
      <c r="O12" s="43"/>
      <c r="P12" s="43"/>
      <c r="Q12" s="43"/>
      <c r="R12" s="43"/>
      <c r="S12" s="43"/>
      <c r="T12" s="43"/>
      <c r="U12" s="43"/>
      <c r="V12" s="43"/>
      <c r="W12" s="43"/>
      <c r="X12" s="43"/>
      <c r="Y12" s="43"/>
      <c r="Z12" s="43"/>
    </row>
    <row r="13">
      <c r="A13" s="45">
        <v>11.0</v>
      </c>
      <c r="B13" s="46" t="s">
        <v>116</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117</v>
      </c>
      <c r="B14" s="46" t="s">
        <v>118</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119</v>
      </c>
      <c r="C15" s="98">
        <f t="shared" si="1"/>
        <v>3458</v>
      </c>
      <c r="D15" s="99">
        <v>0.0</v>
      </c>
      <c r="E15" s="99">
        <v>3458.0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120</v>
      </c>
      <c r="C16" s="98">
        <f t="shared" si="1"/>
        <v>70647</v>
      </c>
      <c r="D16" s="99">
        <v>0.0</v>
      </c>
      <c r="E16" s="99">
        <v>70647.0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121</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122</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123</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124</v>
      </c>
      <c r="C20" s="98">
        <f t="shared" si="1"/>
        <v>282776</v>
      </c>
      <c r="D20" s="99">
        <v>20921.0</v>
      </c>
      <c r="E20" s="99">
        <v>258775.0</v>
      </c>
      <c r="F20" s="99">
        <v>3080.0</v>
      </c>
      <c r="G20" s="43"/>
      <c r="H20" s="43"/>
      <c r="I20" s="43"/>
      <c r="J20" s="43"/>
      <c r="K20" s="43"/>
      <c r="L20" s="43"/>
      <c r="M20" s="43"/>
      <c r="N20" s="43"/>
      <c r="O20" s="43"/>
      <c r="P20" s="43"/>
      <c r="Q20" s="43"/>
      <c r="R20" s="43"/>
      <c r="S20" s="43"/>
      <c r="T20" s="43"/>
      <c r="U20" s="43"/>
      <c r="V20" s="43"/>
      <c r="W20" s="43"/>
      <c r="X20" s="43"/>
      <c r="Y20" s="43"/>
      <c r="Z20" s="43"/>
    </row>
    <row r="21">
      <c r="A21" s="45">
        <v>12.0</v>
      </c>
      <c r="B21" s="46" t="s">
        <v>125</v>
      </c>
      <c r="C21" s="98">
        <f t="shared" si="1"/>
        <v>48025</v>
      </c>
      <c r="D21" s="99">
        <v>0.0</v>
      </c>
      <c r="E21" s="99">
        <v>47777.0</v>
      </c>
      <c r="F21" s="99">
        <v>248.0</v>
      </c>
      <c r="G21" s="43"/>
      <c r="H21" s="43"/>
      <c r="I21" s="43"/>
      <c r="J21" s="43"/>
      <c r="K21" s="43"/>
      <c r="L21" s="43"/>
      <c r="M21" s="43"/>
      <c r="N21" s="43"/>
      <c r="O21" s="43"/>
      <c r="P21" s="43"/>
      <c r="Q21" s="43"/>
      <c r="R21" s="43"/>
      <c r="S21" s="43"/>
      <c r="T21" s="43"/>
      <c r="U21" s="43"/>
      <c r="V21" s="43"/>
      <c r="W21" s="43"/>
      <c r="X21" s="43"/>
      <c r="Y21" s="43"/>
      <c r="Z21" s="43"/>
    </row>
    <row r="22">
      <c r="A22" s="45">
        <v>13.0</v>
      </c>
      <c r="B22" s="46" t="s">
        <v>126</v>
      </c>
      <c r="C22" s="98">
        <f t="shared" si="1"/>
        <v>131728</v>
      </c>
      <c r="D22" s="99">
        <v>19377.0</v>
      </c>
      <c r="E22" s="99">
        <v>108967.0</v>
      </c>
      <c r="F22" s="99">
        <v>3384.0</v>
      </c>
      <c r="G22" s="43"/>
      <c r="H22" s="43"/>
      <c r="I22" s="43"/>
      <c r="J22" s="43"/>
      <c r="K22" s="43"/>
      <c r="L22" s="43"/>
      <c r="M22" s="43"/>
      <c r="N22" s="43"/>
      <c r="O22" s="43"/>
      <c r="P22" s="43"/>
      <c r="Q22" s="43"/>
      <c r="R22" s="43"/>
      <c r="S22" s="43"/>
      <c r="T22" s="43"/>
      <c r="U22" s="43"/>
      <c r="V22" s="43"/>
      <c r="W22" s="43"/>
      <c r="X22" s="43"/>
      <c r="Y22" s="43"/>
      <c r="Z22" s="43"/>
    </row>
    <row r="23">
      <c r="A23" s="45">
        <v>14.0</v>
      </c>
      <c r="B23" s="46" t="s">
        <v>127</v>
      </c>
      <c r="C23" s="98">
        <f t="shared" si="1"/>
        <v>110048</v>
      </c>
      <c r="D23" s="99">
        <v>9316.0</v>
      </c>
      <c r="E23" s="99">
        <v>100373.0</v>
      </c>
      <c r="F23" s="99">
        <v>359.0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128</v>
      </c>
      <c r="C25" s="98">
        <f t="shared" si="1"/>
        <v>103304</v>
      </c>
      <c r="D25" s="99">
        <v>80809.0</v>
      </c>
      <c r="E25" s="99">
        <v>17266.0</v>
      </c>
      <c r="F25" s="99">
        <v>5229.0</v>
      </c>
      <c r="G25" s="43"/>
      <c r="H25" s="43"/>
      <c r="I25" s="43"/>
      <c r="J25" s="43"/>
      <c r="K25" s="43"/>
      <c r="L25" s="43"/>
      <c r="M25" s="43"/>
      <c r="N25" s="43"/>
      <c r="O25" s="43"/>
      <c r="P25" s="43"/>
      <c r="Q25" s="43"/>
      <c r="R25" s="43"/>
      <c r="S25" s="43"/>
      <c r="T25" s="43"/>
      <c r="U25" s="43"/>
      <c r="V25" s="43"/>
      <c r="W25" s="43"/>
      <c r="X25" s="43"/>
      <c r="Y25" s="43"/>
      <c r="Z25" s="43"/>
    </row>
    <row r="26">
      <c r="A26" s="45">
        <v>17.0</v>
      </c>
      <c r="B26" s="46" t="s">
        <v>129</v>
      </c>
      <c r="C26" s="98">
        <f t="shared" si="1"/>
        <v>581439</v>
      </c>
      <c r="D26" s="99">
        <v>380258.0</v>
      </c>
      <c r="E26" s="99">
        <v>175721.0</v>
      </c>
      <c r="F26" s="99">
        <v>25460.0</v>
      </c>
      <c r="G26" s="43"/>
      <c r="H26" s="43"/>
      <c r="I26" s="43"/>
      <c r="J26" s="43"/>
      <c r="K26" s="43"/>
      <c r="L26" s="43"/>
      <c r="M26" s="43"/>
      <c r="N26" s="43"/>
      <c r="O26" s="43"/>
      <c r="P26" s="43"/>
      <c r="Q26" s="43"/>
      <c r="R26" s="43"/>
      <c r="S26" s="43"/>
      <c r="T26" s="43"/>
      <c r="U26" s="43"/>
      <c r="V26" s="43"/>
      <c r="W26" s="43"/>
      <c r="X26" s="43"/>
      <c r="Y26" s="43"/>
      <c r="Z26" s="43"/>
    </row>
    <row r="27">
      <c r="A27" s="80">
        <v>18.0</v>
      </c>
      <c r="B27" s="96" t="s">
        <v>130</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131</v>
      </c>
      <c r="C28" s="98">
        <f t="shared" si="1"/>
        <v>34423</v>
      </c>
      <c r="D28" s="99">
        <v>20666.0</v>
      </c>
      <c r="E28" s="99">
        <v>13426.0</v>
      </c>
      <c r="F28" s="99">
        <v>331.0</v>
      </c>
      <c r="G28" s="43"/>
      <c r="H28" s="43"/>
      <c r="I28" s="43"/>
      <c r="J28" s="43"/>
      <c r="K28" s="43"/>
      <c r="L28" s="43"/>
      <c r="M28" s="43"/>
      <c r="N28" s="43"/>
      <c r="O28" s="43"/>
      <c r="P28" s="43"/>
      <c r="Q28" s="43"/>
      <c r="R28" s="43"/>
      <c r="S28" s="43"/>
      <c r="T28" s="43"/>
      <c r="U28" s="43"/>
      <c r="V28" s="43"/>
      <c r="W28" s="43"/>
      <c r="X28" s="43"/>
      <c r="Y28" s="43"/>
      <c r="Z28" s="43"/>
    </row>
    <row r="29">
      <c r="A29" s="45">
        <v>20.0</v>
      </c>
      <c r="B29" s="46" t="s">
        <v>132</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133</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134</v>
      </c>
      <c r="C31" s="98">
        <f t="shared" si="1"/>
        <v>12891</v>
      </c>
      <c r="D31" s="99">
        <v>5892.0</v>
      </c>
      <c r="E31" s="99">
        <v>4731.0</v>
      </c>
      <c r="F31" s="99">
        <v>2268.0</v>
      </c>
      <c r="G31" s="43"/>
      <c r="H31" s="43"/>
      <c r="I31" s="43"/>
      <c r="J31" s="43"/>
      <c r="K31" s="43"/>
      <c r="L31" s="43"/>
      <c r="M31" s="43"/>
      <c r="N31" s="43"/>
      <c r="O31" s="43"/>
      <c r="P31" s="43"/>
      <c r="Q31" s="43"/>
      <c r="R31" s="43"/>
      <c r="S31" s="43"/>
      <c r="T31" s="43"/>
      <c r="U31" s="43"/>
      <c r="V31" s="43"/>
      <c r="W31" s="43"/>
      <c r="X31" s="43"/>
      <c r="Y31" s="43"/>
      <c r="Z31" s="43"/>
    </row>
    <row r="32">
      <c r="A32" s="45">
        <v>23.0</v>
      </c>
      <c r="B32" s="46" t="s">
        <v>135</v>
      </c>
      <c r="C32" s="98">
        <f t="shared" si="1"/>
        <v>55412</v>
      </c>
      <c r="D32" s="99">
        <v>157.0</v>
      </c>
      <c r="E32" s="99">
        <v>55255.0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136</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117</v>
      </c>
      <c r="B34" s="46" t="s">
        <v>242</v>
      </c>
      <c r="C34" s="98">
        <f t="shared" si="1"/>
        <v>1505344</v>
      </c>
      <c r="D34" s="99">
        <v>1341544.0</v>
      </c>
      <c r="E34" s="99">
        <v>118800.0</v>
      </c>
      <c r="F34" s="99">
        <v>45000.0</v>
      </c>
      <c r="G34" s="43"/>
      <c r="H34" s="43"/>
      <c r="I34" s="43"/>
      <c r="J34" s="43"/>
      <c r="K34" s="43"/>
      <c r="L34" s="43"/>
      <c r="M34" s="43"/>
      <c r="N34" s="43"/>
      <c r="O34" s="43"/>
      <c r="P34" s="43"/>
      <c r="Q34" s="43"/>
      <c r="R34" s="43"/>
      <c r="S34" s="43"/>
      <c r="T34" s="43"/>
      <c r="U34" s="43"/>
      <c r="V34" s="43"/>
      <c r="W34" s="43"/>
      <c r="X34" s="43"/>
      <c r="Y34" s="43"/>
      <c r="Z34" s="43"/>
    </row>
    <row r="35">
      <c r="A35" s="45" t="s">
        <v>48</v>
      </c>
      <c r="B35" s="102" t="s">
        <v>245</v>
      </c>
      <c r="C35" s="98">
        <f t="shared" si="1"/>
        <v>36104</v>
      </c>
      <c r="D35" s="99">
        <v>21433.0</v>
      </c>
      <c r="E35" s="99">
        <v>10820.0</v>
      </c>
      <c r="F35" s="99">
        <v>3851.0</v>
      </c>
      <c r="G35" s="43"/>
      <c r="H35" s="43"/>
      <c r="I35" s="43"/>
      <c r="J35" s="43"/>
      <c r="K35" s="43"/>
      <c r="L35" s="43"/>
      <c r="M35" s="43"/>
      <c r="N35" s="43"/>
      <c r="O35" s="43"/>
      <c r="P35" s="43"/>
      <c r="Q35" s="43"/>
      <c r="R35" s="43"/>
      <c r="S35" s="43"/>
      <c r="T35" s="43"/>
      <c r="U35" s="43"/>
      <c r="V35" s="43"/>
      <c r="W35" s="43"/>
      <c r="X35" s="43"/>
      <c r="Y35" s="43"/>
      <c r="Z35" s="43"/>
    </row>
    <row r="36">
      <c r="A36" s="45" t="s">
        <v>50</v>
      </c>
      <c r="B36" s="102" t="s">
        <v>246</v>
      </c>
      <c r="C36" s="98">
        <f t="shared" si="1"/>
        <v>34385</v>
      </c>
      <c r="D36" s="99">
        <v>20413.0</v>
      </c>
      <c r="E36" s="99">
        <v>10305.0</v>
      </c>
      <c r="F36" s="99">
        <v>3667.0</v>
      </c>
      <c r="G36" s="43"/>
      <c r="H36" s="43"/>
      <c r="I36" s="43"/>
      <c r="J36" s="43"/>
      <c r="K36" s="43"/>
      <c r="L36" s="43"/>
      <c r="M36" s="43"/>
      <c r="N36" s="43"/>
      <c r="O36" s="43"/>
      <c r="P36" s="43"/>
      <c r="Q36" s="43"/>
      <c r="R36" s="43"/>
      <c r="S36" s="43"/>
      <c r="T36" s="43"/>
      <c r="U36" s="43"/>
      <c r="V36" s="43"/>
      <c r="W36" s="43"/>
      <c r="X36" s="43"/>
      <c r="Y36" s="43"/>
      <c r="Z36" s="43"/>
    </row>
    <row r="37">
      <c r="A37" s="45" t="s">
        <v>52</v>
      </c>
      <c r="B37" s="102" t="s">
        <v>138</v>
      </c>
      <c r="C37" s="98">
        <f t="shared" si="1"/>
        <v>677</v>
      </c>
      <c r="D37" s="99">
        <v>672.0</v>
      </c>
      <c r="E37" s="99">
        <v>5.0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278657</v>
      </c>
      <c r="D38" s="99">
        <v>148120.0</v>
      </c>
      <c r="E38" s="99">
        <v>99636.0</v>
      </c>
      <c r="F38" s="99">
        <v>30901.0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3">
        <f t="shared" ref="C40:F40" si="2">sum(C3:C39)</f>
        <v>8202272</v>
      </c>
      <c r="D40" s="103">
        <f t="shared" si="2"/>
        <v>4935415</v>
      </c>
      <c r="E40" s="103">
        <f t="shared" si="2"/>
        <v>2477405</v>
      </c>
      <c r="F40" s="103">
        <f t="shared" si="2"/>
        <v>789452</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THE MAX FOUNDATION</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141</v>
      </c>
      <c r="B2" s="45">
        <v>1.0</v>
      </c>
      <c r="C2" s="46" t="s">
        <v>142</v>
      </c>
      <c r="D2" s="110"/>
      <c r="E2" s="111">
        <v>3014205.0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2"/>
      <c r="E3" s="111">
        <v>70017.0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0"/>
      <c r="E4" s="111">
        <v>18023.0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0"/>
      <c r="E10" s="111">
        <v>171930.0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1">
        <v>115328.0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1">
        <v>25496.0</v>
      </c>
      <c r="E12" s="108">
        <f>D11-D12</f>
        <v>89832</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2"/>
      <c r="E17" s="111">
        <v>24495.0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3"/>
      <c r="E18" s="114">
        <f>sum(E2:E17)</f>
        <v>3388502</v>
      </c>
      <c r="F18" s="43"/>
      <c r="G18" s="43"/>
      <c r="H18" s="43"/>
      <c r="I18" s="43"/>
      <c r="J18" s="43"/>
      <c r="K18" s="43"/>
      <c r="L18" s="43"/>
      <c r="M18" s="43"/>
      <c r="N18" s="43"/>
      <c r="O18" s="43"/>
      <c r="P18" s="43"/>
      <c r="Q18" s="43"/>
      <c r="R18" s="43"/>
      <c r="S18" s="43"/>
      <c r="T18" s="43"/>
      <c r="U18" s="43"/>
      <c r="V18" s="43"/>
      <c r="W18" s="43"/>
      <c r="X18" s="43"/>
      <c r="Y18" s="43"/>
      <c r="Z18" s="43"/>
    </row>
    <row r="19">
      <c r="A19" s="44" t="s">
        <v>161</v>
      </c>
      <c r="B19" s="115">
        <v>17.0</v>
      </c>
      <c r="C19" s="116" t="s">
        <v>162</v>
      </c>
      <c r="D19" s="117"/>
      <c r="E19" s="111">
        <v>540880.0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163</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164</v>
      </c>
      <c r="D21" s="117"/>
      <c r="E21" s="111">
        <v>40300.0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165</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166</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167</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168</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169</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170</v>
      </c>
      <c r="D27" s="117"/>
      <c r="E27" s="118">
        <v>18006.0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171</v>
      </c>
      <c r="D28" s="125"/>
      <c r="E28" s="126">
        <f>sum(E19:E27)</f>
        <v>599186</v>
      </c>
      <c r="F28" s="43"/>
      <c r="G28" s="43"/>
      <c r="H28" s="43"/>
      <c r="I28" s="43"/>
      <c r="J28" s="43"/>
      <c r="K28" s="43"/>
      <c r="L28" s="43"/>
      <c r="M28" s="43"/>
      <c r="N28" s="43"/>
      <c r="O28" s="43"/>
      <c r="P28" s="43"/>
      <c r="Q28" s="43"/>
      <c r="R28" s="43"/>
      <c r="S28" s="43"/>
      <c r="T28" s="43"/>
      <c r="U28" s="43"/>
      <c r="V28" s="43"/>
      <c r="W28" s="43"/>
      <c r="X28" s="43"/>
      <c r="Y28" s="43"/>
      <c r="Z28" s="43"/>
    </row>
    <row r="29">
      <c r="A29" s="65" t="s">
        <v>172</v>
      </c>
      <c r="B29" s="127"/>
      <c r="C29" s="128" t="s">
        <v>173</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174</v>
      </c>
      <c r="D30" s="117"/>
      <c r="E30" s="111">
        <v>2652661.0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175</v>
      </c>
      <c r="D31" s="117"/>
      <c r="E31" s="111">
        <v>136655.0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176</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177</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178</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179</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180</v>
      </c>
      <c r="D36" s="131"/>
      <c r="E36" s="126">
        <f>sum(E30:E35)</f>
        <v>2789316</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181</v>
      </c>
      <c r="D37" s="135"/>
      <c r="E37" s="136">
        <f>E36+E28</f>
        <v>3388502</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THE MAX FOUNDATION</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182</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183</v>
      </c>
      <c r="C3" s="144" t="s">
        <v>184</v>
      </c>
      <c r="D3" s="145">
        <f>'Expenses 2024'!C40</f>
        <v>8202272</v>
      </c>
      <c r="E3" s="146"/>
      <c r="F3" s="43"/>
      <c r="G3" s="43"/>
      <c r="H3" s="43"/>
      <c r="I3" s="43"/>
      <c r="J3" s="43"/>
      <c r="K3" s="43"/>
      <c r="L3" s="43"/>
      <c r="M3" s="43"/>
      <c r="N3" s="43"/>
      <c r="O3" s="43"/>
      <c r="P3" s="43"/>
      <c r="Q3" s="43"/>
      <c r="R3" s="43"/>
      <c r="S3" s="43"/>
      <c r="T3" s="43"/>
      <c r="U3" s="43"/>
      <c r="V3" s="43"/>
      <c r="W3" s="43"/>
      <c r="X3" s="43"/>
      <c r="Y3" s="43"/>
    </row>
    <row r="4">
      <c r="A4" s="138"/>
      <c r="B4" s="49"/>
      <c r="C4" s="144" t="s">
        <v>185</v>
      </c>
      <c r="D4" s="145">
        <f>'Expenses 2024'!C31</f>
        <v>12891</v>
      </c>
      <c r="E4" s="146"/>
      <c r="F4" s="43"/>
      <c r="G4" s="43"/>
      <c r="H4" s="43"/>
      <c r="I4" s="43"/>
      <c r="J4" s="43"/>
      <c r="K4" s="43"/>
      <c r="L4" s="43"/>
      <c r="M4" s="43"/>
      <c r="N4" s="43"/>
      <c r="O4" s="43"/>
      <c r="P4" s="43"/>
      <c r="Q4" s="43"/>
      <c r="R4" s="43"/>
      <c r="S4" s="43"/>
      <c r="T4" s="43"/>
      <c r="U4" s="43"/>
      <c r="V4" s="43"/>
      <c r="W4" s="43"/>
      <c r="X4" s="43"/>
      <c r="Y4" s="43"/>
    </row>
    <row r="5">
      <c r="A5" s="138"/>
      <c r="B5" s="49"/>
      <c r="C5" s="144" t="s">
        <v>186</v>
      </c>
      <c r="D5" s="145">
        <f>D3-D4</f>
        <v>8189381</v>
      </c>
      <c r="E5" s="146"/>
      <c r="F5" s="43"/>
      <c r="G5" s="43"/>
      <c r="H5" s="43"/>
      <c r="I5" s="43"/>
      <c r="J5" s="43"/>
      <c r="K5" s="43"/>
      <c r="L5" s="43"/>
      <c r="M5" s="43"/>
      <c r="N5" s="43"/>
      <c r="O5" s="43"/>
      <c r="P5" s="43"/>
      <c r="Q5" s="43"/>
      <c r="R5" s="43"/>
      <c r="S5" s="43"/>
      <c r="T5" s="43"/>
      <c r="U5" s="43"/>
      <c r="V5" s="43"/>
      <c r="W5" s="43"/>
      <c r="X5" s="43"/>
      <c r="Y5" s="43"/>
    </row>
    <row r="6">
      <c r="A6" s="138"/>
      <c r="B6" s="49"/>
      <c r="C6" s="144" t="s">
        <v>187</v>
      </c>
      <c r="D6" s="145">
        <f>D5/12</f>
        <v>682448.4167</v>
      </c>
      <c r="E6" s="146"/>
      <c r="F6" s="43"/>
      <c r="G6" s="43"/>
      <c r="H6" s="43"/>
      <c r="I6" s="43"/>
      <c r="J6" s="43"/>
      <c r="K6" s="43"/>
      <c r="L6" s="43"/>
      <c r="M6" s="43"/>
      <c r="N6" s="43"/>
      <c r="O6" s="43"/>
      <c r="P6" s="43"/>
      <c r="Q6" s="43"/>
      <c r="R6" s="43"/>
      <c r="S6" s="43"/>
      <c r="T6" s="43"/>
      <c r="U6" s="43"/>
      <c r="V6" s="43"/>
      <c r="W6" s="43"/>
      <c r="X6" s="43"/>
      <c r="Y6" s="43"/>
    </row>
    <row r="7">
      <c r="A7" s="138"/>
      <c r="B7" s="49"/>
      <c r="C7" s="144" t="s">
        <v>188</v>
      </c>
      <c r="D7" s="75">
        <f>'Balance Sheet 2024'!E2+'Balance Sheet 2024'!E3</f>
        <v>3084222</v>
      </c>
      <c r="E7" s="146"/>
      <c r="F7" s="43"/>
      <c r="G7" s="43"/>
      <c r="H7" s="43"/>
      <c r="I7" s="43"/>
      <c r="J7" s="43"/>
      <c r="K7" s="43"/>
      <c r="L7" s="43"/>
      <c r="M7" s="43"/>
      <c r="N7" s="43"/>
      <c r="O7" s="43"/>
      <c r="P7" s="43"/>
      <c r="Q7" s="43"/>
      <c r="R7" s="43"/>
      <c r="S7" s="43"/>
      <c r="T7" s="43"/>
      <c r="U7" s="43"/>
      <c r="V7" s="43"/>
      <c r="W7" s="43"/>
      <c r="X7" s="43"/>
      <c r="Y7" s="43"/>
    </row>
    <row r="8">
      <c r="A8" s="138"/>
      <c r="B8" s="49"/>
      <c r="C8" s="147" t="s">
        <v>182</v>
      </c>
      <c r="D8" s="148">
        <f>D7/D6</f>
        <v>4.519348166</v>
      </c>
      <c r="E8" s="149" t="s">
        <v>189</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190</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191</v>
      </c>
      <c r="C11" s="144" t="s">
        <v>192</v>
      </c>
      <c r="D11" s="75">
        <f>'Balance Sheet 2024'!E30</f>
        <v>2652661</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193</v>
      </c>
      <c r="D12" s="75">
        <f>'Expenses 2024'!C40</f>
        <v>8202272</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194</v>
      </c>
      <c r="D13" s="145">
        <f>D12/12</f>
        <v>683522.6667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190</v>
      </c>
      <c r="D14" s="148">
        <f>D11/D13</f>
        <v>3.880867643</v>
      </c>
      <c r="E14" s="149" t="s">
        <v>189</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195</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196</v>
      </c>
      <c r="C17" s="144" t="s">
        <v>197</v>
      </c>
      <c r="D17" s="75">
        <f>sum('Balance Sheet 2024'!E13:E15)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193</v>
      </c>
      <c r="D18" s="75">
        <f>'Expenses 2024'!C40</f>
        <v>8202272</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194</v>
      </c>
      <c r="D19" s="145">
        <f>D18/12</f>
        <v>683522.6667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198</v>
      </c>
      <c r="D20" s="148">
        <f>D17/D19</f>
        <v>0</v>
      </c>
      <c r="E20" s="149" t="s">
        <v>189</v>
      </c>
      <c r="F20" s="43"/>
      <c r="G20" s="43"/>
      <c r="H20" s="43"/>
      <c r="I20" s="43"/>
      <c r="J20" s="43"/>
      <c r="K20" s="43"/>
      <c r="L20" s="43"/>
      <c r="M20" s="43"/>
      <c r="N20" s="43"/>
      <c r="O20" s="43"/>
      <c r="P20" s="43"/>
      <c r="Q20" s="43"/>
      <c r="R20" s="43"/>
      <c r="S20" s="43"/>
      <c r="T20" s="43"/>
      <c r="U20" s="43"/>
      <c r="V20" s="43"/>
      <c r="W20" s="43"/>
      <c r="X20" s="43"/>
      <c r="Y20" s="43"/>
    </row>
    <row r="21">
      <c r="A21" s="138"/>
      <c r="B21" s="49"/>
      <c r="C21" s="153" t="s">
        <v>199</v>
      </c>
      <c r="D21" s="154">
        <f>D20+D8</f>
        <v>4.519348166</v>
      </c>
      <c r="E21" s="155" t="s">
        <v>189</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200</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201</v>
      </c>
      <c r="C24" s="159"/>
      <c r="D24" s="160">
        <f>max('Revenues 2024'!E2:E7,'Revenues 2024'!F10:F15)</f>
        <v>7702508</v>
      </c>
      <c r="E24" s="161" t="s">
        <v>202</v>
      </c>
      <c r="F24" s="43"/>
      <c r="G24" s="43"/>
      <c r="H24" s="43"/>
      <c r="I24" s="43"/>
      <c r="J24" s="43"/>
      <c r="K24" s="43"/>
      <c r="L24" s="43"/>
      <c r="M24" s="43"/>
      <c r="N24" s="43"/>
      <c r="O24" s="43"/>
      <c r="P24" s="43"/>
      <c r="Q24" s="43"/>
      <c r="R24" s="43"/>
      <c r="S24" s="43"/>
      <c r="T24" s="43"/>
      <c r="U24" s="43"/>
      <c r="V24" s="43"/>
      <c r="W24" s="43"/>
      <c r="X24" s="43"/>
      <c r="Y24" s="43"/>
    </row>
    <row r="25">
      <c r="A25" s="138"/>
      <c r="B25" s="49"/>
      <c r="C25" s="144" t="s">
        <v>203</v>
      </c>
      <c r="D25" s="145">
        <f>'Revenues 2024'!F44</f>
        <v>8612846</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200</v>
      </c>
      <c r="D26" s="162">
        <f>D24/D25</f>
        <v>0.8943046236</v>
      </c>
      <c r="E26" s="149" t="s">
        <v>204</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205</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206</v>
      </c>
      <c r="C29" s="144" t="s">
        <v>207</v>
      </c>
      <c r="D29" s="75">
        <f>SUM('Expenses 2024'!C7:C9)</f>
        <v>3659951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208</v>
      </c>
      <c r="D30" s="75">
        <f>SUM('Expenses 2024'!C10:C12)</f>
        <v>612003</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209</v>
      </c>
      <c r="D31" s="75">
        <f>sum(D29:D30)</f>
        <v>4271954</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184</v>
      </c>
      <c r="D32" s="75">
        <f>'Expenses 2024'!C40</f>
        <v>8202272</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210</v>
      </c>
      <c r="D33" s="162">
        <f>D31/D32</f>
        <v>0.5208256932</v>
      </c>
      <c r="E33" s="149" t="s">
        <v>211</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212</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213</v>
      </c>
      <c r="C36" s="144" t="s">
        <v>214</v>
      </c>
      <c r="D36" s="75">
        <f>SUM('Expenses 2024'!C10:C11)</f>
        <v>343971</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207</v>
      </c>
      <c r="D37" s="75">
        <f>SUM('Expenses 2024'!C7:C9)</f>
        <v>3659951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212</v>
      </c>
      <c r="D38" s="162">
        <f>D36/D37</f>
        <v>0.09398240578</v>
      </c>
      <c r="E38" s="149" t="s">
        <v>215</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216</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217</v>
      </c>
      <c r="C41" s="147" t="s">
        <v>247</v>
      </c>
      <c r="D41" s="75">
        <f>'Expenses 2024'!D40</f>
        <v>4935415</v>
      </c>
      <c r="E41" s="164">
        <f t="shared" ref="E41:E44" si="1">D41/$D$44</f>
        <v>0.6017131595</v>
      </c>
      <c r="F41" s="43"/>
      <c r="G41" s="43"/>
      <c r="H41" s="43"/>
      <c r="I41" s="43"/>
      <c r="J41" s="43"/>
      <c r="K41" s="43"/>
      <c r="L41" s="43"/>
      <c r="M41" s="43"/>
      <c r="N41" s="43"/>
      <c r="O41" s="43"/>
      <c r="P41" s="43"/>
      <c r="Q41" s="43"/>
      <c r="R41" s="43"/>
      <c r="S41" s="43"/>
      <c r="T41" s="43"/>
      <c r="U41" s="43"/>
      <c r="V41" s="43"/>
      <c r="W41" s="43"/>
      <c r="X41" s="43"/>
      <c r="Y41" s="43"/>
    </row>
    <row r="42">
      <c r="A42" s="138"/>
      <c r="B42" s="49"/>
      <c r="C42" s="147" t="s">
        <v>219</v>
      </c>
      <c r="D42" s="145">
        <f>'Expenses 2024'!E40</f>
        <v>2477405</v>
      </c>
      <c r="E42" s="164">
        <f t="shared" si="1"/>
        <v>0.3020388741</v>
      </c>
      <c r="F42" s="43"/>
      <c r="G42" s="43"/>
      <c r="H42" s="43"/>
      <c r="I42" s="43"/>
      <c r="J42" s="43"/>
      <c r="K42" s="43"/>
      <c r="L42" s="43"/>
      <c r="M42" s="43"/>
      <c r="N42" s="43"/>
      <c r="O42" s="43"/>
      <c r="P42" s="43"/>
      <c r="Q42" s="43"/>
      <c r="R42" s="43"/>
      <c r="S42" s="43"/>
      <c r="T42" s="43"/>
      <c r="U42" s="43"/>
      <c r="V42" s="43"/>
      <c r="W42" s="43"/>
      <c r="X42" s="43"/>
      <c r="Y42" s="43"/>
    </row>
    <row r="43">
      <c r="A43" s="138"/>
      <c r="B43" s="49"/>
      <c r="C43" s="147" t="s">
        <v>220</v>
      </c>
      <c r="D43" s="145">
        <f>'Expenses 2024'!F40</f>
        <v>789452</v>
      </c>
      <c r="E43" s="164">
        <f t="shared" si="1"/>
        <v>0.09624796642</v>
      </c>
      <c r="F43" s="43"/>
      <c r="G43" s="43"/>
      <c r="H43" s="43"/>
      <c r="I43" s="43"/>
      <c r="J43" s="43"/>
      <c r="K43" s="43"/>
      <c r="L43" s="43"/>
      <c r="M43" s="43"/>
      <c r="N43" s="43"/>
      <c r="O43" s="43"/>
      <c r="P43" s="43"/>
      <c r="Q43" s="43"/>
      <c r="R43" s="43"/>
      <c r="S43" s="43"/>
      <c r="T43" s="43"/>
      <c r="U43" s="43"/>
      <c r="V43" s="43"/>
      <c r="W43" s="43"/>
      <c r="X43" s="43"/>
      <c r="Y43" s="43"/>
    </row>
    <row r="44">
      <c r="A44" s="138"/>
      <c r="B44" s="49"/>
      <c r="C44" s="144" t="s">
        <v>184</v>
      </c>
      <c r="D44" s="145">
        <f>sum(D41:D43)</f>
        <v>8202272</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221</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222</v>
      </c>
      <c r="C47" s="144" t="s">
        <v>223</v>
      </c>
      <c r="D47" s="145">
        <f>'Revenues 2024'!F9</f>
        <v>975675</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224</v>
      </c>
      <c r="D48" s="145">
        <f>'Expenses 2024'!F40</f>
        <v>789452</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225</v>
      </c>
      <c r="D49" s="165">
        <f>if(D48=0, "$0",D47/D48)</f>
        <v>1.235888946</v>
      </c>
      <c r="E49" s="149" t="s">
        <v>226</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227</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228</v>
      </c>
      <c r="C52" s="144" t="s">
        <v>229</v>
      </c>
      <c r="D52" s="145">
        <f>sum('Balance Sheet 2024'!E2:E10)</f>
        <v>3274175</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230</v>
      </c>
      <c r="D53" s="145">
        <f>sum('Balance Sheet 2024'!E19:E22)</f>
        <v>581180</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231</v>
      </c>
      <c r="D54" s="167">
        <f>D52/D53</f>
        <v>5.633667711</v>
      </c>
      <c r="E54" s="149" t="s">
        <v>232</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233</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234</v>
      </c>
      <c r="C57" s="144" t="s">
        <v>235</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236</v>
      </c>
      <c r="D58" s="145">
        <f>'Balance Sheet 2024'!E18</f>
        <v>3388502</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237</v>
      </c>
      <c r="D59" s="168">
        <f>D57/D58</f>
        <v>0</v>
      </c>
      <c r="E59" s="149" t="s">
        <v>238</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THE MAX FOUNDATION</v>
      </c>
      <c r="B1" s="2" t="s">
        <v>248</v>
      </c>
      <c r="C1" s="138"/>
      <c r="D1" s="138"/>
      <c r="E1" s="138"/>
      <c r="F1" s="139"/>
      <c r="G1" s="139"/>
      <c r="H1" s="139"/>
      <c r="I1" s="43"/>
      <c r="J1" s="43"/>
      <c r="K1" s="43"/>
      <c r="L1" s="43"/>
      <c r="M1" s="43"/>
      <c r="N1" s="43"/>
      <c r="O1" s="43"/>
      <c r="P1" s="43"/>
      <c r="Q1" s="43"/>
      <c r="R1" s="43"/>
      <c r="S1" s="43"/>
      <c r="T1" s="43"/>
      <c r="U1" s="43"/>
      <c r="V1" s="43"/>
      <c r="W1" s="43"/>
      <c r="X1" s="43"/>
      <c r="Y1" s="43"/>
    </row>
    <row r="2">
      <c r="A2" s="140" t="s">
        <v>182</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183</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249</v>
      </c>
      <c r="E4" s="45" t="s">
        <v>250</v>
      </c>
      <c r="F4" s="45" t="s">
        <v>251</v>
      </c>
      <c r="G4" s="59" t="s">
        <v>252</v>
      </c>
      <c r="H4" s="59"/>
      <c r="I4" s="43"/>
      <c r="J4" s="43"/>
      <c r="K4" s="43"/>
      <c r="L4" s="43"/>
      <c r="M4" s="43"/>
      <c r="N4" s="43"/>
      <c r="O4" s="43"/>
      <c r="P4" s="43"/>
      <c r="Q4" s="43"/>
      <c r="R4" s="43"/>
      <c r="S4" s="43"/>
      <c r="T4" s="43"/>
      <c r="U4" s="43"/>
      <c r="V4" s="43"/>
      <c r="W4" s="43"/>
      <c r="X4" s="43"/>
      <c r="Y4" s="43"/>
    </row>
    <row r="5">
      <c r="A5" s="138"/>
      <c r="B5" s="49"/>
      <c r="C5" s="147" t="s">
        <v>182</v>
      </c>
      <c r="D5" s="176">
        <f>'Ratios 2022'!D8</f>
        <v>1.521441662</v>
      </c>
      <c r="E5" s="176">
        <f>'Ratios 2023'!D8</f>
        <v>1.594400284</v>
      </c>
      <c r="F5" s="176">
        <f>'Ratios 2024'!D8</f>
        <v>4.519348166</v>
      </c>
      <c r="G5" s="176">
        <f>average(D5:F5)</f>
        <v>2.545063371</v>
      </c>
      <c r="H5" s="149" t="s">
        <v>189</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190</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191</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249</v>
      </c>
      <c r="E9" s="45" t="s">
        <v>250</v>
      </c>
      <c r="F9" s="45" t="s">
        <v>251</v>
      </c>
      <c r="G9" s="59" t="s">
        <v>252</v>
      </c>
      <c r="H9" s="59"/>
      <c r="I9" s="43"/>
      <c r="J9" s="43"/>
      <c r="K9" s="43"/>
      <c r="L9" s="43"/>
      <c r="M9" s="43"/>
      <c r="N9" s="43"/>
      <c r="O9" s="43"/>
      <c r="P9" s="43"/>
      <c r="Q9" s="43"/>
      <c r="R9" s="43"/>
      <c r="S9" s="43"/>
      <c r="T9" s="43"/>
      <c r="U9" s="43"/>
      <c r="V9" s="43"/>
      <c r="W9" s="43"/>
      <c r="X9" s="43"/>
      <c r="Y9" s="43"/>
    </row>
    <row r="10">
      <c r="A10" s="138"/>
      <c r="B10" s="49"/>
      <c r="C10" s="147" t="s">
        <v>190</v>
      </c>
      <c r="D10" s="148">
        <f>'Ratios 2022'!D14</f>
        <v>4.140299848</v>
      </c>
      <c r="E10" s="148">
        <f>'Ratios 2023'!D14</f>
        <v>3.943750309</v>
      </c>
      <c r="F10" s="148">
        <f>'Ratios 2024'!D14</f>
        <v>3.880867643</v>
      </c>
      <c r="G10" s="176">
        <f>average(D10:F10)</f>
        <v>3.988305933</v>
      </c>
      <c r="H10" s="149" t="s">
        <v>189</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195</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196</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249</v>
      </c>
      <c r="E14" s="45" t="s">
        <v>250</v>
      </c>
      <c r="F14" s="45" t="s">
        <v>251</v>
      </c>
      <c r="G14" s="59" t="s">
        <v>252</v>
      </c>
      <c r="H14" s="59"/>
      <c r="I14" s="43"/>
      <c r="J14" s="43"/>
      <c r="K14" s="43"/>
      <c r="L14" s="43"/>
      <c r="M14" s="43"/>
      <c r="N14" s="43"/>
      <c r="O14" s="43"/>
      <c r="P14" s="43"/>
      <c r="Q14" s="43"/>
      <c r="R14" s="43"/>
      <c r="S14" s="43"/>
      <c r="T14" s="43"/>
      <c r="U14" s="43"/>
      <c r="V14" s="43"/>
      <c r="W14" s="43"/>
      <c r="X14" s="43"/>
      <c r="Y14" s="43"/>
    </row>
    <row r="15">
      <c r="A15" s="138"/>
      <c r="B15" s="49"/>
      <c r="C15" s="147" t="s">
        <v>198</v>
      </c>
      <c r="D15" s="179">
        <f>'Ratios 2022'!D20</f>
        <v>0</v>
      </c>
      <c r="E15" s="179">
        <f>'Ratios 2023'!D20</f>
        <v>0</v>
      </c>
      <c r="F15" s="179">
        <f>'Ratios 2024'!D20</f>
        <v>0</v>
      </c>
      <c r="G15" s="176">
        <f>average(D15:F15)</f>
        <v>0</v>
      </c>
      <c r="H15" s="149" t="s">
        <v>189</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200</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201</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249</v>
      </c>
      <c r="E19" s="45" t="s">
        <v>250</v>
      </c>
      <c r="F19" s="45" t="s">
        <v>251</v>
      </c>
      <c r="G19" s="59" t="s">
        <v>252</v>
      </c>
      <c r="H19" s="59"/>
      <c r="I19" s="43"/>
      <c r="J19" s="43"/>
      <c r="K19" s="43"/>
      <c r="L19" s="43"/>
      <c r="M19" s="43"/>
      <c r="N19" s="43"/>
      <c r="O19" s="43"/>
      <c r="P19" s="43"/>
      <c r="Q19" s="43"/>
      <c r="R19" s="43"/>
      <c r="S19" s="43"/>
      <c r="T19" s="43"/>
      <c r="U19" s="43"/>
      <c r="V19" s="43"/>
      <c r="W19" s="43"/>
      <c r="X19" s="43"/>
      <c r="Y19" s="43"/>
    </row>
    <row r="20">
      <c r="A20" s="138"/>
      <c r="B20" s="49"/>
      <c r="C20" s="147" t="s">
        <v>200</v>
      </c>
      <c r="D20" s="162">
        <f>'Ratios 2022'!D26</f>
        <v>0.7936985969</v>
      </c>
      <c r="E20" s="162">
        <f>'Ratios 2023'!D26</f>
        <v>0.8795049916</v>
      </c>
      <c r="F20" s="162">
        <f>'Ratios 2024'!D26</f>
        <v>0.8943046236</v>
      </c>
      <c r="G20" s="180">
        <f>average(D20:F20)</f>
        <v>0.8558360707</v>
      </c>
      <c r="H20" s="149" t="s">
        <v>204</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205</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206</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249</v>
      </c>
      <c r="E24" s="45" t="s">
        <v>250</v>
      </c>
      <c r="F24" s="45" t="s">
        <v>251</v>
      </c>
      <c r="G24" s="59" t="s">
        <v>252</v>
      </c>
      <c r="H24" s="59"/>
      <c r="I24" s="43"/>
      <c r="J24" s="43"/>
      <c r="K24" s="43"/>
      <c r="L24" s="43"/>
      <c r="M24" s="43"/>
      <c r="N24" s="43"/>
      <c r="O24" s="43"/>
      <c r="P24" s="43"/>
      <c r="Q24" s="43"/>
      <c r="R24" s="43"/>
      <c r="S24" s="43"/>
      <c r="T24" s="43"/>
      <c r="U24" s="43"/>
      <c r="V24" s="43"/>
      <c r="W24" s="43"/>
      <c r="X24" s="43"/>
      <c r="Y24" s="43"/>
    </row>
    <row r="25">
      <c r="A25" s="138"/>
      <c r="B25" s="49"/>
      <c r="C25" s="147" t="s">
        <v>210</v>
      </c>
      <c r="D25" s="162">
        <f>'Ratios 2022'!D33</f>
        <v>0.4841432147</v>
      </c>
      <c r="E25" s="162">
        <f>'Ratios 2023'!D33</f>
        <v>0.5075621289</v>
      </c>
      <c r="F25" s="162">
        <f>'Ratios 2024'!D33</f>
        <v>0.5208256932</v>
      </c>
      <c r="G25" s="180">
        <f>average(D25:F25)</f>
        <v>0.5041770123</v>
      </c>
      <c r="H25" s="149" t="s">
        <v>211</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212</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213</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249</v>
      </c>
      <c r="E29" s="45" t="s">
        <v>250</v>
      </c>
      <c r="F29" s="45" t="s">
        <v>251</v>
      </c>
      <c r="G29" s="59" t="s">
        <v>252</v>
      </c>
      <c r="H29" s="59"/>
      <c r="I29" s="43"/>
      <c r="J29" s="43"/>
      <c r="K29" s="43"/>
      <c r="L29" s="43"/>
      <c r="M29" s="43"/>
      <c r="N29" s="43"/>
      <c r="O29" s="43"/>
      <c r="P29" s="43"/>
      <c r="Q29" s="43"/>
      <c r="R29" s="43"/>
      <c r="S29" s="43"/>
      <c r="T29" s="43"/>
      <c r="U29" s="43"/>
      <c r="V29" s="43"/>
      <c r="W29" s="43"/>
      <c r="X29" s="43"/>
      <c r="Y29" s="43"/>
    </row>
    <row r="30">
      <c r="A30" s="138"/>
      <c r="B30" s="49"/>
      <c r="C30" s="147" t="s">
        <v>212</v>
      </c>
      <c r="D30" s="162">
        <f>'Ratios 2022'!D38</f>
        <v>0.04312807144</v>
      </c>
      <c r="E30" s="162">
        <f>'Ratios 2023'!D38</f>
        <v>0.08818908156</v>
      </c>
      <c r="F30" s="162">
        <f>'Ratios 2024'!D38</f>
        <v>0.09398240578</v>
      </c>
      <c r="G30" s="180">
        <f>average(D30:F30)</f>
        <v>0.07509985292</v>
      </c>
      <c r="H30" s="149" t="s">
        <v>215</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216</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217</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249</v>
      </c>
      <c r="E34" s="45" t="s">
        <v>250</v>
      </c>
      <c r="F34" s="45" t="s">
        <v>251</v>
      </c>
      <c r="G34" s="59" t="s">
        <v>252</v>
      </c>
      <c r="H34" s="59"/>
      <c r="I34" s="43"/>
      <c r="J34" s="43"/>
      <c r="K34" s="43"/>
      <c r="L34" s="43"/>
      <c r="M34" s="43"/>
      <c r="N34" s="43"/>
      <c r="O34" s="43"/>
      <c r="P34" s="43"/>
      <c r="Q34" s="43"/>
      <c r="R34" s="43"/>
      <c r="S34" s="43"/>
      <c r="T34" s="43"/>
      <c r="U34" s="43"/>
      <c r="V34" s="43"/>
      <c r="W34" s="43"/>
      <c r="X34" s="43"/>
      <c r="Y34" s="43"/>
    </row>
    <row r="35">
      <c r="A35" s="138"/>
      <c r="B35" s="49"/>
      <c r="C35" s="147" t="s">
        <v>253</v>
      </c>
      <c r="D35" s="162">
        <f>'Ratios 2022'!E41</f>
        <v>0.5799638881</v>
      </c>
      <c r="E35" s="162">
        <f>'Ratios 2023'!E41</f>
        <v>0.5457991678</v>
      </c>
      <c r="F35" s="162">
        <f>'Ratios 2024'!E41</f>
        <v>0.6017131595</v>
      </c>
      <c r="G35" s="180">
        <f t="shared" ref="G35:G37" si="1">average(D35:F35)</f>
        <v>0.5758254051</v>
      </c>
      <c r="H35" s="180"/>
      <c r="I35" s="43"/>
      <c r="J35" s="43"/>
      <c r="K35" s="43"/>
      <c r="L35" s="43"/>
      <c r="M35" s="43"/>
      <c r="N35" s="43"/>
      <c r="O35" s="43"/>
      <c r="P35" s="43"/>
      <c r="Q35" s="43"/>
      <c r="R35" s="43"/>
      <c r="S35" s="43"/>
      <c r="T35" s="43"/>
      <c r="U35" s="43"/>
      <c r="V35" s="43"/>
      <c r="W35" s="43"/>
      <c r="X35" s="43"/>
      <c r="Y35" s="43"/>
    </row>
    <row r="36">
      <c r="A36" s="138"/>
      <c r="B36" s="52"/>
      <c r="C36" s="147" t="s">
        <v>219</v>
      </c>
      <c r="D36" s="162">
        <f>'Ratios 2022'!E42</f>
        <v>0.3149051146</v>
      </c>
      <c r="E36" s="162">
        <f>'Ratios 2023'!E42</f>
        <v>0.3560882713</v>
      </c>
      <c r="F36" s="162">
        <f>'Ratios 2024'!E42</f>
        <v>0.3020388741</v>
      </c>
      <c r="G36" s="180">
        <f t="shared" si="1"/>
        <v>0.3243440867</v>
      </c>
      <c r="H36" s="180"/>
      <c r="I36" s="43"/>
      <c r="J36" s="43"/>
      <c r="K36" s="43"/>
      <c r="L36" s="43"/>
      <c r="M36" s="43"/>
      <c r="N36" s="43"/>
      <c r="O36" s="43"/>
      <c r="P36" s="43"/>
      <c r="Q36" s="43"/>
      <c r="R36" s="43"/>
      <c r="S36" s="43"/>
      <c r="T36" s="43"/>
      <c r="U36" s="43"/>
      <c r="V36" s="43"/>
      <c r="W36" s="43"/>
      <c r="X36" s="43"/>
      <c r="Y36" s="43"/>
    </row>
    <row r="37">
      <c r="A37" s="138"/>
      <c r="B37" s="181"/>
      <c r="C37" s="147" t="s">
        <v>220</v>
      </c>
      <c r="D37" s="162">
        <f>'Ratios 2022'!E43</f>
        <v>0.1051309973</v>
      </c>
      <c r="E37" s="162">
        <f>'Ratios 2023'!E43</f>
        <v>0.09811256088</v>
      </c>
      <c r="F37" s="162">
        <f>'Ratios 2024'!E43</f>
        <v>0.09624796642</v>
      </c>
      <c r="G37" s="180">
        <f t="shared" si="1"/>
        <v>0.09983050819</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221</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222</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249</v>
      </c>
      <c r="E41" s="45" t="s">
        <v>250</v>
      </c>
      <c r="F41" s="45" t="s">
        <v>251</v>
      </c>
      <c r="G41" s="59" t="s">
        <v>252</v>
      </c>
      <c r="H41" s="59"/>
      <c r="I41" s="43"/>
      <c r="J41" s="43"/>
      <c r="K41" s="43"/>
      <c r="L41" s="43"/>
      <c r="M41" s="43"/>
      <c r="N41" s="43"/>
      <c r="O41" s="43"/>
      <c r="P41" s="43"/>
      <c r="Q41" s="43"/>
      <c r="R41" s="43"/>
      <c r="S41" s="43"/>
      <c r="T41" s="43"/>
      <c r="U41" s="43"/>
      <c r="V41" s="43"/>
      <c r="W41" s="43"/>
      <c r="X41" s="43"/>
      <c r="Y41" s="43"/>
    </row>
    <row r="42">
      <c r="A42" s="138"/>
      <c r="B42" s="49"/>
      <c r="C42" s="147" t="s">
        <v>225</v>
      </c>
      <c r="D42" s="165">
        <f>'Ratios 2022'!D49</f>
        <v>1.808872641</v>
      </c>
      <c r="E42" s="165">
        <f>'Ratios 2023'!D49</f>
        <v>1.339438931</v>
      </c>
      <c r="F42" s="165">
        <f>'Ratios 2024'!D49</f>
        <v>1.235888946</v>
      </c>
      <c r="G42" s="182">
        <f>if((D42+E42+F42=0),0,(D42+E42+F42)/3)</f>
        <v>1.461400172</v>
      </c>
      <c r="H42" s="149" t="s">
        <v>226</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227</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228</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249</v>
      </c>
      <c r="E46" s="45" t="s">
        <v>250</v>
      </c>
      <c r="F46" s="45" t="s">
        <v>251</v>
      </c>
      <c r="G46" s="59" t="s">
        <v>252</v>
      </c>
      <c r="H46" s="59"/>
      <c r="I46" s="43"/>
      <c r="J46" s="43"/>
      <c r="K46" s="43"/>
      <c r="L46" s="43"/>
      <c r="M46" s="43"/>
      <c r="N46" s="43"/>
      <c r="O46" s="43"/>
      <c r="P46" s="43"/>
      <c r="Q46" s="43"/>
      <c r="R46" s="43"/>
      <c r="S46" s="43"/>
      <c r="T46" s="43"/>
      <c r="U46" s="43"/>
      <c r="V46" s="43"/>
      <c r="W46" s="43"/>
      <c r="X46" s="43"/>
      <c r="Y46" s="43"/>
    </row>
    <row r="47">
      <c r="A47" s="138"/>
      <c r="B47" s="49"/>
      <c r="C47" s="147" t="s">
        <v>231</v>
      </c>
      <c r="D47" s="148">
        <f>'Ratios 2022'!D54</f>
        <v>4.841078751</v>
      </c>
      <c r="E47" s="148">
        <f>'Ratios 2023'!D54</f>
        <v>5.392254632</v>
      </c>
      <c r="F47" s="148">
        <f>'Ratios 2024'!D54</f>
        <v>5.633667711</v>
      </c>
      <c r="G47" s="176">
        <f>average(D47:F47)</f>
        <v>5.289000365</v>
      </c>
      <c r="H47" s="149" t="s">
        <v>232</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233</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234</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249</v>
      </c>
      <c r="E51" s="45" t="s">
        <v>250</v>
      </c>
      <c r="F51" s="45" t="s">
        <v>251</v>
      </c>
      <c r="G51" s="59" t="s">
        <v>252</v>
      </c>
      <c r="H51" s="59"/>
      <c r="I51" s="43"/>
      <c r="J51" s="43"/>
      <c r="K51" s="43"/>
      <c r="L51" s="43"/>
      <c r="M51" s="43"/>
      <c r="N51" s="43"/>
      <c r="O51" s="43"/>
      <c r="P51" s="43"/>
      <c r="Q51" s="43"/>
      <c r="R51" s="43"/>
      <c r="S51" s="43"/>
      <c r="T51" s="43"/>
      <c r="U51" s="43"/>
      <c r="V51" s="43"/>
      <c r="W51" s="43"/>
      <c r="X51" s="43"/>
      <c r="Y51" s="43"/>
    </row>
    <row r="52">
      <c r="A52" s="138"/>
      <c r="B52" s="49"/>
      <c r="C52" s="147" t="s">
        <v>237</v>
      </c>
      <c r="D52" s="183">
        <f>'Ratios 2022'!D59</f>
        <v>0</v>
      </c>
      <c r="E52" s="183">
        <f>'Ratios 2023'!D59</f>
        <v>0</v>
      </c>
      <c r="F52" s="183">
        <f>'Ratios 2024'!D59</f>
        <v>0</v>
      </c>
      <c r="G52" s="184">
        <f>average(D52:F52)</f>
        <v>0</v>
      </c>
      <c r="H52" s="149" t="s">
        <v>238</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THE MAX FOUNDATION</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THE MAX FOUNDATION</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309554.0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794325.0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272774.0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1103879</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4375404.0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75735.0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4451139</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9.0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81</v>
      </c>
      <c r="D26" s="50">
        <v>9895.0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9895.0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33576.0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87850.0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-54274</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t="s">
        <v>98</v>
      </c>
      <c r="D39" s="74"/>
      <c r="E39" s="48">
        <v>11920.0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99</v>
      </c>
      <c r="D40" s="74"/>
      <c r="E40" s="48">
        <v>4.0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100</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11924</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101</v>
      </c>
      <c r="D44" s="88"/>
      <c r="E44" s="88"/>
      <c r="F44" s="89">
        <f>sum(F16:F43)+F9</f>
        <v>5512677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THE MAX FOUNDATION</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102</v>
      </c>
      <c r="D2" s="42" t="s">
        <v>103</v>
      </c>
      <c r="E2" s="42" t="s">
        <v>104</v>
      </c>
      <c r="F2" s="42" t="s">
        <v>105</v>
      </c>
      <c r="G2" s="43"/>
      <c r="H2" s="43"/>
      <c r="I2" s="43"/>
      <c r="J2" s="43"/>
      <c r="K2" s="43"/>
      <c r="L2" s="43"/>
      <c r="M2" s="43"/>
      <c r="N2" s="43"/>
      <c r="O2" s="43"/>
      <c r="P2" s="43"/>
      <c r="Q2" s="43"/>
      <c r="R2" s="43"/>
      <c r="S2" s="43"/>
      <c r="T2" s="43"/>
      <c r="U2" s="43"/>
      <c r="V2" s="43"/>
      <c r="W2" s="43"/>
      <c r="X2" s="43"/>
      <c r="Y2" s="43"/>
      <c r="Z2" s="43"/>
    </row>
    <row r="3">
      <c r="A3" s="80">
        <v>1.0</v>
      </c>
      <c r="B3" s="96" t="s">
        <v>106</v>
      </c>
      <c r="C3" s="98">
        <f t="shared" ref="C3:C39" si="1">sum(D3:F3)</f>
        <v>10000</v>
      </c>
      <c r="D3" s="99">
        <v>10000.0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107</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108</v>
      </c>
      <c r="C5" s="98">
        <f t="shared" si="1"/>
        <v>553864</v>
      </c>
      <c r="D5" s="99">
        <v>553864.0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109</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110</v>
      </c>
      <c r="C7" s="98">
        <f t="shared" si="1"/>
        <v>727192</v>
      </c>
      <c r="D7" s="99">
        <v>198649.0</v>
      </c>
      <c r="E7" s="99">
        <v>528543.0</v>
      </c>
      <c r="F7" s="99">
        <v>0.0</v>
      </c>
      <c r="G7" s="43"/>
      <c r="H7" s="43"/>
      <c r="I7" s="43"/>
      <c r="J7" s="43"/>
      <c r="K7" s="43"/>
      <c r="L7" s="43"/>
      <c r="M7" s="43"/>
      <c r="N7" s="43"/>
      <c r="O7" s="43"/>
      <c r="P7" s="43"/>
      <c r="Q7" s="43"/>
      <c r="R7" s="43"/>
      <c r="S7" s="43"/>
      <c r="T7" s="43"/>
      <c r="U7" s="43"/>
      <c r="V7" s="43"/>
      <c r="W7" s="43"/>
      <c r="X7" s="43"/>
      <c r="Y7" s="43"/>
      <c r="Z7" s="43"/>
    </row>
    <row r="8">
      <c r="A8" s="80">
        <v>6.0</v>
      </c>
      <c r="B8" s="96" t="s">
        <v>111</v>
      </c>
      <c r="C8" s="98">
        <f t="shared" si="1"/>
        <v>59998</v>
      </c>
      <c r="D8" s="99">
        <v>59998.0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112</v>
      </c>
      <c r="C9" s="98">
        <f t="shared" si="1"/>
        <v>1739517</v>
      </c>
      <c r="D9" s="99">
        <v>1036741.0</v>
      </c>
      <c r="E9" s="99">
        <v>244003.0</v>
      </c>
      <c r="F9" s="99">
        <v>458773.0</v>
      </c>
      <c r="G9" s="43"/>
      <c r="H9" s="43"/>
      <c r="I9" s="43"/>
      <c r="J9" s="43"/>
      <c r="K9" s="43"/>
      <c r="L9" s="43"/>
      <c r="M9" s="43"/>
      <c r="N9" s="43"/>
      <c r="O9" s="43"/>
      <c r="P9" s="43"/>
      <c r="Q9" s="43"/>
      <c r="R9" s="43"/>
      <c r="S9" s="43"/>
      <c r="T9" s="43"/>
      <c r="U9" s="43"/>
      <c r="V9" s="43"/>
      <c r="W9" s="43"/>
      <c r="X9" s="43"/>
      <c r="Y9" s="43"/>
      <c r="Z9" s="43"/>
    </row>
    <row r="10">
      <c r="A10" s="80">
        <v>8.0</v>
      </c>
      <c r="B10" s="96" t="s">
        <v>113</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114</v>
      </c>
      <c r="C11" s="98">
        <f t="shared" si="1"/>
        <v>108972</v>
      </c>
      <c r="D11" s="99">
        <v>39795.0</v>
      </c>
      <c r="E11" s="99">
        <v>39795.0</v>
      </c>
      <c r="F11" s="99">
        <v>29382.0</v>
      </c>
      <c r="G11" s="43"/>
      <c r="H11" s="43"/>
      <c r="I11" s="43"/>
      <c r="J11" s="43"/>
      <c r="K11" s="43"/>
      <c r="L11" s="43"/>
      <c r="M11" s="43"/>
      <c r="N11" s="43"/>
      <c r="O11" s="43"/>
      <c r="P11" s="43"/>
      <c r="Q11" s="43"/>
      <c r="R11" s="43"/>
      <c r="S11" s="43"/>
      <c r="T11" s="43"/>
      <c r="U11" s="43"/>
      <c r="V11" s="43"/>
      <c r="W11" s="43"/>
      <c r="X11" s="43"/>
      <c r="Y11" s="43"/>
      <c r="Z11" s="43"/>
    </row>
    <row r="12">
      <c r="A12" s="45">
        <v>10.0</v>
      </c>
      <c r="B12" s="46" t="s">
        <v>115</v>
      </c>
      <c r="C12" s="98">
        <f t="shared" si="1"/>
        <v>174646</v>
      </c>
      <c r="D12" s="99">
        <v>77373.0</v>
      </c>
      <c r="E12" s="99">
        <v>66739.0</v>
      </c>
      <c r="F12" s="99">
        <v>30534.0</v>
      </c>
      <c r="G12" s="43"/>
      <c r="H12" s="43"/>
      <c r="I12" s="43"/>
      <c r="J12" s="43"/>
      <c r="K12" s="43"/>
      <c r="L12" s="43"/>
      <c r="M12" s="43"/>
      <c r="N12" s="43"/>
      <c r="O12" s="43"/>
      <c r="P12" s="43"/>
      <c r="Q12" s="43"/>
      <c r="R12" s="43"/>
      <c r="S12" s="43"/>
      <c r="T12" s="43"/>
      <c r="U12" s="43"/>
      <c r="V12" s="43"/>
      <c r="W12" s="43"/>
      <c r="X12" s="43"/>
      <c r="Y12" s="43"/>
      <c r="Z12" s="43"/>
    </row>
    <row r="13">
      <c r="A13" s="45">
        <v>11.0</v>
      </c>
      <c r="B13" s="46" t="s">
        <v>116</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117</v>
      </c>
      <c r="B14" s="46" t="s">
        <v>118</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119</v>
      </c>
      <c r="C15" s="98">
        <f t="shared" si="1"/>
        <v>38060</v>
      </c>
      <c r="D15" s="99">
        <v>0.0</v>
      </c>
      <c r="E15" s="99">
        <v>38060.0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120</v>
      </c>
      <c r="C16" s="98">
        <f t="shared" si="1"/>
        <v>65500</v>
      </c>
      <c r="D16" s="99">
        <v>0.0</v>
      </c>
      <c r="E16" s="99">
        <v>65500.0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121</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122</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123</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124</v>
      </c>
      <c r="C20" s="98">
        <f t="shared" si="1"/>
        <v>384809</v>
      </c>
      <c r="D20" s="99">
        <v>110248.0</v>
      </c>
      <c r="E20" s="99">
        <v>253363.0</v>
      </c>
      <c r="F20" s="99">
        <v>21198.0</v>
      </c>
      <c r="G20" s="43"/>
      <c r="H20" s="43"/>
      <c r="I20" s="43"/>
      <c r="J20" s="43"/>
      <c r="K20" s="43"/>
      <c r="L20" s="43"/>
      <c r="M20" s="43"/>
      <c r="N20" s="43"/>
      <c r="O20" s="43"/>
      <c r="P20" s="43"/>
      <c r="Q20" s="43"/>
      <c r="R20" s="43"/>
      <c r="S20" s="43"/>
      <c r="T20" s="43"/>
      <c r="U20" s="43"/>
      <c r="V20" s="43"/>
      <c r="W20" s="43"/>
      <c r="X20" s="43"/>
      <c r="Y20" s="43"/>
      <c r="Z20" s="43"/>
    </row>
    <row r="21">
      <c r="A21" s="45">
        <v>12.0</v>
      </c>
      <c r="B21" s="46" t="s">
        <v>125</v>
      </c>
      <c r="C21" s="98">
        <f t="shared" si="1"/>
        <v>107343</v>
      </c>
      <c r="D21" s="99">
        <v>0.0</v>
      </c>
      <c r="E21" s="99">
        <v>106632.0</v>
      </c>
      <c r="F21" s="99">
        <v>711.0</v>
      </c>
      <c r="G21" s="43"/>
      <c r="H21" s="43"/>
      <c r="I21" s="43"/>
      <c r="J21" s="43"/>
      <c r="K21" s="43"/>
      <c r="L21" s="43"/>
      <c r="M21" s="43"/>
      <c r="N21" s="43"/>
      <c r="O21" s="43"/>
      <c r="P21" s="43"/>
      <c r="Q21" s="43"/>
      <c r="R21" s="43"/>
      <c r="S21" s="43"/>
      <c r="T21" s="43"/>
      <c r="U21" s="43"/>
      <c r="V21" s="43"/>
      <c r="W21" s="43"/>
      <c r="X21" s="43"/>
      <c r="Y21" s="43"/>
      <c r="Z21" s="43"/>
    </row>
    <row r="22">
      <c r="A22" s="45">
        <v>13.0</v>
      </c>
      <c r="B22" s="46" t="s">
        <v>126</v>
      </c>
      <c r="C22" s="98">
        <f t="shared" si="1"/>
        <v>141252</v>
      </c>
      <c r="D22" s="99">
        <v>19207.0</v>
      </c>
      <c r="E22" s="99">
        <v>110506.0</v>
      </c>
      <c r="F22" s="99">
        <v>11539.0</v>
      </c>
      <c r="G22" s="43"/>
      <c r="H22" s="43"/>
      <c r="I22" s="43"/>
      <c r="J22" s="43"/>
      <c r="K22" s="43"/>
      <c r="L22" s="43"/>
      <c r="M22" s="43"/>
      <c r="N22" s="43"/>
      <c r="O22" s="43"/>
      <c r="P22" s="43"/>
      <c r="Q22" s="43"/>
      <c r="R22" s="43"/>
      <c r="S22" s="43"/>
      <c r="T22" s="43"/>
      <c r="U22" s="43"/>
      <c r="V22" s="43"/>
      <c r="W22" s="43"/>
      <c r="X22" s="43"/>
      <c r="Y22" s="43"/>
      <c r="Z22" s="43"/>
    </row>
    <row r="23">
      <c r="A23" s="45">
        <v>14.0</v>
      </c>
      <c r="B23" s="46" t="s">
        <v>127</v>
      </c>
      <c r="C23" s="98">
        <f t="shared" si="1"/>
        <v>96361</v>
      </c>
      <c r="D23" s="99">
        <v>10397.0</v>
      </c>
      <c r="E23" s="99">
        <v>85765.0</v>
      </c>
      <c r="F23" s="99">
        <v>199.0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128</v>
      </c>
      <c r="C25" s="98">
        <f t="shared" si="1"/>
        <v>161927</v>
      </c>
      <c r="D25" s="99">
        <v>106102.0</v>
      </c>
      <c r="E25" s="99">
        <v>40166.0</v>
      </c>
      <c r="F25" s="99">
        <v>15659.0</v>
      </c>
      <c r="G25" s="43"/>
      <c r="H25" s="43"/>
      <c r="I25" s="43"/>
      <c r="J25" s="43"/>
      <c r="K25" s="43"/>
      <c r="L25" s="43"/>
      <c r="M25" s="43"/>
      <c r="N25" s="43"/>
      <c r="O25" s="43"/>
      <c r="P25" s="43"/>
      <c r="Q25" s="43"/>
      <c r="R25" s="43"/>
      <c r="S25" s="43"/>
      <c r="T25" s="43"/>
      <c r="U25" s="43"/>
      <c r="V25" s="43"/>
      <c r="W25" s="43"/>
      <c r="X25" s="43"/>
      <c r="Y25" s="43"/>
      <c r="Z25" s="43"/>
    </row>
    <row r="26">
      <c r="A26" s="45">
        <v>17.0</v>
      </c>
      <c r="B26" s="46" t="s">
        <v>129</v>
      </c>
      <c r="C26" s="98">
        <f t="shared" si="1"/>
        <v>298860</v>
      </c>
      <c r="D26" s="99">
        <v>205341.0</v>
      </c>
      <c r="E26" s="99">
        <v>84324.0</v>
      </c>
      <c r="F26" s="99">
        <v>9195.0</v>
      </c>
      <c r="G26" s="43"/>
      <c r="H26" s="43"/>
      <c r="I26" s="43"/>
      <c r="J26" s="43"/>
      <c r="K26" s="43"/>
      <c r="L26" s="43"/>
      <c r="M26" s="43"/>
      <c r="N26" s="43"/>
      <c r="O26" s="43"/>
      <c r="P26" s="43"/>
      <c r="Q26" s="43"/>
      <c r="R26" s="43"/>
      <c r="S26" s="43"/>
      <c r="T26" s="43"/>
      <c r="U26" s="43"/>
      <c r="V26" s="43"/>
      <c r="W26" s="43"/>
      <c r="X26" s="43"/>
      <c r="Y26" s="43"/>
      <c r="Z26" s="43"/>
    </row>
    <row r="27">
      <c r="A27" s="80">
        <v>18.0</v>
      </c>
      <c r="B27" s="96" t="s">
        <v>130</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131</v>
      </c>
      <c r="C28" s="98">
        <f t="shared" si="1"/>
        <v>22026</v>
      </c>
      <c r="D28" s="99">
        <v>5608.0</v>
      </c>
      <c r="E28" s="99">
        <v>16129.0</v>
      </c>
      <c r="F28" s="99">
        <v>289.0</v>
      </c>
      <c r="G28" s="43"/>
      <c r="H28" s="43"/>
      <c r="I28" s="43"/>
      <c r="J28" s="43"/>
      <c r="K28" s="43"/>
      <c r="L28" s="43"/>
      <c r="M28" s="43"/>
      <c r="N28" s="43"/>
      <c r="O28" s="43"/>
      <c r="P28" s="43"/>
      <c r="Q28" s="43"/>
      <c r="R28" s="43"/>
      <c r="S28" s="43"/>
      <c r="T28" s="43"/>
      <c r="U28" s="43"/>
      <c r="V28" s="43"/>
      <c r="W28" s="43"/>
      <c r="X28" s="43"/>
      <c r="Y28" s="43"/>
      <c r="Z28" s="43"/>
    </row>
    <row r="29">
      <c r="A29" s="45">
        <v>20.0</v>
      </c>
      <c r="B29" s="46" t="s">
        <v>132</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133</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134</v>
      </c>
      <c r="C31" s="98">
        <f t="shared" si="1"/>
        <v>85453</v>
      </c>
      <c r="D31" s="99">
        <v>37105.0</v>
      </c>
      <c r="E31" s="99">
        <v>32848.0</v>
      </c>
      <c r="F31" s="99">
        <v>15500.0</v>
      </c>
      <c r="G31" s="43"/>
      <c r="H31" s="43"/>
      <c r="I31" s="43"/>
      <c r="J31" s="43"/>
      <c r="K31" s="43"/>
      <c r="L31" s="43"/>
      <c r="M31" s="43"/>
      <c r="N31" s="43"/>
      <c r="O31" s="43"/>
      <c r="P31" s="43"/>
      <c r="Q31" s="43"/>
      <c r="R31" s="43"/>
      <c r="S31" s="43"/>
      <c r="T31" s="43"/>
      <c r="U31" s="43"/>
      <c r="V31" s="43"/>
      <c r="W31" s="43"/>
      <c r="X31" s="43"/>
      <c r="Y31" s="43"/>
      <c r="Z31" s="43"/>
    </row>
    <row r="32">
      <c r="A32" s="45">
        <v>23.0</v>
      </c>
      <c r="B32" s="46" t="s">
        <v>135</v>
      </c>
      <c r="C32" s="98">
        <f t="shared" si="1"/>
        <v>38764</v>
      </c>
      <c r="D32" s="99">
        <v>0.0</v>
      </c>
      <c r="E32" s="99">
        <v>38764.0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136</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117</v>
      </c>
      <c r="B34" s="46" t="s">
        <v>137</v>
      </c>
      <c r="C34" s="98">
        <f t="shared" si="1"/>
        <v>885488</v>
      </c>
      <c r="D34" s="99">
        <v>827153.0</v>
      </c>
      <c r="E34" s="99">
        <v>58335.0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138</v>
      </c>
      <c r="C35" s="98">
        <f t="shared" si="1"/>
        <v>1201</v>
      </c>
      <c r="D35" s="99">
        <v>1201.0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103506</v>
      </c>
      <c r="D38" s="99">
        <v>67757.0</v>
      </c>
      <c r="E38" s="99">
        <v>18470.0</v>
      </c>
      <c r="F38" s="99">
        <v>17279.0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3">
        <f t="shared" ref="C40:F40" si="2">sum(C3:C39)</f>
        <v>5804739</v>
      </c>
      <c r="D40" s="103">
        <f t="shared" si="2"/>
        <v>3366539</v>
      </c>
      <c r="E40" s="103">
        <f t="shared" si="2"/>
        <v>1827942</v>
      </c>
      <c r="F40" s="103">
        <f t="shared" si="2"/>
        <v>610258</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THE MAX FOUNDATION</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141</v>
      </c>
      <c r="B2" s="45">
        <v>1.0</v>
      </c>
      <c r="C2" s="46" t="s">
        <v>142</v>
      </c>
      <c r="D2" s="110"/>
      <c r="E2" s="111">
        <v>661765.0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2"/>
      <c r="E3" s="111">
        <v>63365.0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0"/>
      <c r="E4" s="111">
        <v>27399.0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0"/>
      <c r="E10" s="111">
        <v>128131.0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1">
        <v>464785.0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1">
        <v>346069.0</v>
      </c>
      <c r="E12" s="108">
        <f>D11-D12</f>
        <v>118716</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2"/>
      <c r="E17" s="111">
        <v>1610336.0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3"/>
      <c r="E18" s="114">
        <f>sum(E2:E17)</f>
        <v>2609712</v>
      </c>
      <c r="F18" s="43"/>
      <c r="G18" s="43"/>
      <c r="H18" s="43"/>
      <c r="I18" s="43"/>
      <c r="J18" s="43"/>
      <c r="K18" s="43"/>
      <c r="L18" s="43"/>
      <c r="M18" s="43"/>
      <c r="N18" s="43"/>
      <c r="O18" s="43"/>
      <c r="P18" s="43"/>
      <c r="Q18" s="43"/>
      <c r="R18" s="43"/>
      <c r="S18" s="43"/>
      <c r="T18" s="43"/>
      <c r="U18" s="43"/>
      <c r="V18" s="43"/>
      <c r="W18" s="43"/>
      <c r="X18" s="43"/>
      <c r="Y18" s="43"/>
      <c r="Z18" s="43"/>
    </row>
    <row r="19">
      <c r="A19" s="44" t="s">
        <v>161</v>
      </c>
      <c r="B19" s="115">
        <v>17.0</v>
      </c>
      <c r="C19" s="116" t="s">
        <v>162</v>
      </c>
      <c r="D19" s="117"/>
      <c r="E19" s="111">
        <v>176489.0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163</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164</v>
      </c>
      <c r="D21" s="117"/>
      <c r="E21" s="111">
        <v>5425.0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165</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166</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167</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168</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169</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170</v>
      </c>
      <c r="D27" s="117"/>
      <c r="E27" s="118">
        <v>208148.0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171</v>
      </c>
      <c r="D28" s="125"/>
      <c r="E28" s="126">
        <f>sum(E19:E27)</f>
        <v>390062</v>
      </c>
      <c r="F28" s="43"/>
      <c r="G28" s="43"/>
      <c r="H28" s="43"/>
      <c r="I28" s="43"/>
      <c r="J28" s="43"/>
      <c r="K28" s="43"/>
      <c r="L28" s="43"/>
      <c r="M28" s="43"/>
      <c r="N28" s="43"/>
      <c r="O28" s="43"/>
      <c r="P28" s="43"/>
      <c r="Q28" s="43"/>
      <c r="R28" s="43"/>
      <c r="S28" s="43"/>
      <c r="T28" s="43"/>
      <c r="U28" s="43"/>
      <c r="V28" s="43"/>
      <c r="W28" s="43"/>
      <c r="X28" s="43"/>
      <c r="Y28" s="43"/>
      <c r="Z28" s="43"/>
    </row>
    <row r="29">
      <c r="A29" s="65" t="s">
        <v>172</v>
      </c>
      <c r="B29" s="127"/>
      <c r="C29" s="128" t="s">
        <v>173</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174</v>
      </c>
      <c r="D30" s="117"/>
      <c r="E30" s="111">
        <v>2002780.0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175</v>
      </c>
      <c r="D31" s="117"/>
      <c r="E31" s="111">
        <v>216870.0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176</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177</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178</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179</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180</v>
      </c>
      <c r="D36" s="131"/>
      <c r="E36" s="126">
        <f>sum(E30:E35)</f>
        <v>2219650</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181</v>
      </c>
      <c r="D37" s="135"/>
      <c r="E37" s="136">
        <f>E36+E28</f>
        <v>2609712</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THE MAX FOUNDATION</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182</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183</v>
      </c>
      <c r="C3" s="144" t="s">
        <v>184</v>
      </c>
      <c r="D3" s="145">
        <f>'Expenses 2022'!C40</f>
        <v>5804739</v>
      </c>
      <c r="E3" s="146"/>
      <c r="F3" s="43"/>
      <c r="G3" s="43"/>
      <c r="H3" s="43"/>
      <c r="I3" s="43"/>
      <c r="J3" s="43"/>
      <c r="K3" s="43"/>
      <c r="L3" s="43"/>
      <c r="M3" s="43"/>
      <c r="N3" s="43"/>
      <c r="O3" s="43"/>
      <c r="P3" s="43"/>
      <c r="Q3" s="43"/>
      <c r="R3" s="43"/>
      <c r="S3" s="43"/>
      <c r="T3" s="43"/>
      <c r="U3" s="43"/>
      <c r="V3" s="43"/>
      <c r="W3" s="43"/>
      <c r="X3" s="43"/>
      <c r="Y3" s="43"/>
    </row>
    <row r="4">
      <c r="A4" s="138"/>
      <c r="B4" s="49"/>
      <c r="C4" s="144" t="s">
        <v>185</v>
      </c>
      <c r="D4" s="145">
        <f>'Expenses 2022'!C31</f>
        <v>85453</v>
      </c>
      <c r="E4" s="146"/>
      <c r="F4" s="43"/>
      <c r="G4" s="43"/>
      <c r="H4" s="43"/>
      <c r="I4" s="43"/>
      <c r="J4" s="43"/>
      <c r="K4" s="43"/>
      <c r="L4" s="43"/>
      <c r="M4" s="43"/>
      <c r="N4" s="43"/>
      <c r="O4" s="43"/>
      <c r="P4" s="43"/>
      <c r="Q4" s="43"/>
      <c r="R4" s="43"/>
      <c r="S4" s="43"/>
      <c r="T4" s="43"/>
      <c r="U4" s="43"/>
      <c r="V4" s="43"/>
      <c r="W4" s="43"/>
      <c r="X4" s="43"/>
      <c r="Y4" s="43"/>
    </row>
    <row r="5">
      <c r="A5" s="138"/>
      <c r="B5" s="49"/>
      <c r="C5" s="144" t="s">
        <v>186</v>
      </c>
      <c r="D5" s="145">
        <f>D3-D4</f>
        <v>5719286</v>
      </c>
      <c r="E5" s="146"/>
      <c r="F5" s="43"/>
      <c r="G5" s="43"/>
      <c r="H5" s="43"/>
      <c r="I5" s="43"/>
      <c r="J5" s="43"/>
      <c r="K5" s="43"/>
      <c r="L5" s="43"/>
      <c r="M5" s="43"/>
      <c r="N5" s="43"/>
      <c r="O5" s="43"/>
      <c r="P5" s="43"/>
      <c r="Q5" s="43"/>
      <c r="R5" s="43"/>
      <c r="S5" s="43"/>
      <c r="T5" s="43"/>
      <c r="U5" s="43"/>
      <c r="V5" s="43"/>
      <c r="W5" s="43"/>
      <c r="X5" s="43"/>
      <c r="Y5" s="43"/>
    </row>
    <row r="6">
      <c r="A6" s="138"/>
      <c r="B6" s="49"/>
      <c r="C6" s="144" t="s">
        <v>187</v>
      </c>
      <c r="D6" s="145">
        <f>D5/12</f>
        <v>476607.1667</v>
      </c>
      <c r="E6" s="146"/>
      <c r="F6" s="43"/>
      <c r="G6" s="43"/>
      <c r="H6" s="43"/>
      <c r="I6" s="43"/>
      <c r="J6" s="43"/>
      <c r="K6" s="43"/>
      <c r="L6" s="43"/>
      <c r="M6" s="43"/>
      <c r="N6" s="43"/>
      <c r="O6" s="43"/>
      <c r="P6" s="43"/>
      <c r="Q6" s="43"/>
      <c r="R6" s="43"/>
      <c r="S6" s="43"/>
      <c r="T6" s="43"/>
      <c r="U6" s="43"/>
      <c r="V6" s="43"/>
      <c r="W6" s="43"/>
      <c r="X6" s="43"/>
      <c r="Y6" s="43"/>
    </row>
    <row r="7">
      <c r="A7" s="138"/>
      <c r="B7" s="49"/>
      <c r="C7" s="144" t="s">
        <v>188</v>
      </c>
      <c r="D7" s="75">
        <f>'Balance Sheet 2022'!E2+'Balance Sheet 2022'!E3</f>
        <v>725130</v>
      </c>
      <c r="E7" s="146"/>
      <c r="F7" s="43"/>
      <c r="G7" s="43"/>
      <c r="H7" s="43"/>
      <c r="I7" s="43"/>
      <c r="J7" s="43"/>
      <c r="K7" s="43"/>
      <c r="L7" s="43"/>
      <c r="M7" s="43"/>
      <c r="N7" s="43"/>
      <c r="O7" s="43"/>
      <c r="P7" s="43"/>
      <c r="Q7" s="43"/>
      <c r="R7" s="43"/>
      <c r="S7" s="43"/>
      <c r="T7" s="43"/>
      <c r="U7" s="43"/>
      <c r="V7" s="43"/>
      <c r="W7" s="43"/>
      <c r="X7" s="43"/>
      <c r="Y7" s="43"/>
    </row>
    <row r="8">
      <c r="A8" s="138"/>
      <c r="B8" s="49"/>
      <c r="C8" s="147" t="s">
        <v>182</v>
      </c>
      <c r="D8" s="148">
        <f>D7/D6</f>
        <v>1.521441662</v>
      </c>
      <c r="E8" s="149" t="s">
        <v>189</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190</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191</v>
      </c>
      <c r="C11" s="144" t="s">
        <v>192</v>
      </c>
      <c r="D11" s="75">
        <f>'Balance Sheet 2022'!E30</f>
        <v>2002780</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193</v>
      </c>
      <c r="D12" s="75">
        <f>'Expenses 2022'!C40</f>
        <v>5804739</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194</v>
      </c>
      <c r="D13" s="145">
        <f>D12/12</f>
        <v>483728.25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190</v>
      </c>
      <c r="D14" s="148">
        <f>D11/D13</f>
        <v>4.140299848</v>
      </c>
      <c r="E14" s="149" t="s">
        <v>189</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195</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196</v>
      </c>
      <c r="C17" s="144" t="s">
        <v>197</v>
      </c>
      <c r="D17" s="75">
        <f>sum('Balance Sheet 2022'!E13:E15)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193</v>
      </c>
      <c r="D18" s="75">
        <f>'Expenses 2022'!C40</f>
        <v>5804739</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194</v>
      </c>
      <c r="D19" s="145">
        <f>D18/12</f>
        <v>483728.25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198</v>
      </c>
      <c r="D20" s="148">
        <f>D17/D19</f>
        <v>0</v>
      </c>
      <c r="E20" s="149" t="s">
        <v>189</v>
      </c>
      <c r="F20" s="43"/>
      <c r="G20" s="43"/>
      <c r="H20" s="43"/>
      <c r="I20" s="43"/>
      <c r="J20" s="43"/>
      <c r="K20" s="43"/>
      <c r="L20" s="43"/>
      <c r="M20" s="43"/>
      <c r="N20" s="43"/>
      <c r="O20" s="43"/>
      <c r="P20" s="43"/>
      <c r="Q20" s="43"/>
      <c r="R20" s="43"/>
      <c r="S20" s="43"/>
      <c r="T20" s="43"/>
      <c r="U20" s="43"/>
      <c r="V20" s="43"/>
      <c r="W20" s="43"/>
      <c r="X20" s="43"/>
      <c r="Y20" s="43"/>
    </row>
    <row r="21">
      <c r="A21" s="138"/>
      <c r="B21" s="49"/>
      <c r="C21" s="153" t="s">
        <v>199</v>
      </c>
      <c r="D21" s="154">
        <f>D20+D8</f>
        <v>1.521441662</v>
      </c>
      <c r="E21" s="155" t="s">
        <v>189</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200</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201</v>
      </c>
      <c r="C24" s="159"/>
      <c r="D24" s="160">
        <f>max('Revenues 2022'!E2:E7,'Revenues 2022'!F10:F15)</f>
        <v>4375404</v>
      </c>
      <c r="E24" s="161" t="s">
        <v>202</v>
      </c>
      <c r="F24" s="43"/>
      <c r="G24" s="43"/>
      <c r="H24" s="43"/>
      <c r="I24" s="43"/>
      <c r="J24" s="43"/>
      <c r="K24" s="43"/>
      <c r="L24" s="43"/>
      <c r="M24" s="43"/>
      <c r="N24" s="43"/>
      <c r="O24" s="43"/>
      <c r="P24" s="43"/>
      <c r="Q24" s="43"/>
      <c r="R24" s="43"/>
      <c r="S24" s="43"/>
      <c r="T24" s="43"/>
      <c r="U24" s="43"/>
      <c r="V24" s="43"/>
      <c r="W24" s="43"/>
      <c r="X24" s="43"/>
      <c r="Y24" s="43"/>
    </row>
    <row r="25">
      <c r="A25" s="138"/>
      <c r="B25" s="49"/>
      <c r="C25" s="144" t="s">
        <v>203</v>
      </c>
      <c r="D25" s="145">
        <f>'Revenues 2022'!F44</f>
        <v>5512677</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200</v>
      </c>
      <c r="D26" s="162">
        <f>D24/D25</f>
        <v>0.7936985969</v>
      </c>
      <c r="E26" s="149" t="s">
        <v>204</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205</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206</v>
      </c>
      <c r="C29" s="144" t="s">
        <v>207</v>
      </c>
      <c r="D29" s="75">
        <f>SUM('Expenses 2022'!C7:C9)</f>
        <v>2526707</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208</v>
      </c>
      <c r="D30" s="75">
        <f>SUM('Expenses 2022'!C10:C12)</f>
        <v>283618</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209</v>
      </c>
      <c r="D31" s="75">
        <f>sum(D29:D30)</f>
        <v>2810325</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184</v>
      </c>
      <c r="D32" s="75">
        <f>'Expenses 2022'!C40</f>
        <v>5804739</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210</v>
      </c>
      <c r="D33" s="162">
        <f>D31/D32</f>
        <v>0.4841432147</v>
      </c>
      <c r="E33" s="149" t="s">
        <v>211</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212</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213</v>
      </c>
      <c r="C36" s="144" t="s">
        <v>214</v>
      </c>
      <c r="D36" s="75">
        <f>SUM('Expenses 2022'!C10:C11)</f>
        <v>108972</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207</v>
      </c>
      <c r="D37" s="75">
        <f>SUM('Expenses 2022'!C7:C9)</f>
        <v>2526707</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212</v>
      </c>
      <c r="D38" s="162">
        <f>D36/D37</f>
        <v>0.04312807144</v>
      </c>
      <c r="E38" s="149" t="s">
        <v>215</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216</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217</v>
      </c>
      <c r="C41" s="147" t="s">
        <v>218</v>
      </c>
      <c r="D41" s="75">
        <f>'Expenses 2022'!D40</f>
        <v>3366539</v>
      </c>
      <c r="E41" s="164">
        <f t="shared" ref="E41:E44" si="1">D41/$D$44</f>
        <v>0.5799638881</v>
      </c>
      <c r="F41" s="43"/>
      <c r="G41" s="43"/>
      <c r="H41" s="43"/>
      <c r="I41" s="43"/>
      <c r="J41" s="43"/>
      <c r="K41" s="43"/>
      <c r="L41" s="43"/>
      <c r="M41" s="43"/>
      <c r="N41" s="43"/>
      <c r="O41" s="43"/>
      <c r="P41" s="43"/>
      <c r="Q41" s="43"/>
      <c r="R41" s="43"/>
      <c r="S41" s="43"/>
      <c r="T41" s="43"/>
      <c r="U41" s="43"/>
      <c r="V41" s="43"/>
      <c r="W41" s="43"/>
      <c r="X41" s="43"/>
      <c r="Y41" s="43"/>
    </row>
    <row r="42">
      <c r="A42" s="138"/>
      <c r="B42" s="49"/>
      <c r="C42" s="147" t="s">
        <v>219</v>
      </c>
      <c r="D42" s="145">
        <f>'Expenses 2022'!E40</f>
        <v>1827942</v>
      </c>
      <c r="E42" s="164">
        <f t="shared" si="1"/>
        <v>0.3149051146</v>
      </c>
      <c r="F42" s="43"/>
      <c r="G42" s="43"/>
      <c r="H42" s="43"/>
      <c r="I42" s="43"/>
      <c r="J42" s="43"/>
      <c r="K42" s="43"/>
      <c r="L42" s="43"/>
      <c r="M42" s="43"/>
      <c r="N42" s="43"/>
      <c r="O42" s="43"/>
      <c r="P42" s="43"/>
      <c r="Q42" s="43"/>
      <c r="R42" s="43"/>
      <c r="S42" s="43"/>
      <c r="T42" s="43"/>
      <c r="U42" s="43"/>
      <c r="V42" s="43"/>
      <c r="W42" s="43"/>
      <c r="X42" s="43"/>
      <c r="Y42" s="43"/>
    </row>
    <row r="43">
      <c r="A43" s="138"/>
      <c r="B43" s="49"/>
      <c r="C43" s="147" t="s">
        <v>220</v>
      </c>
      <c r="D43" s="145">
        <f>'Expenses 2022'!F40</f>
        <v>610258</v>
      </c>
      <c r="E43" s="164">
        <f t="shared" si="1"/>
        <v>0.1051309973</v>
      </c>
      <c r="F43" s="43"/>
      <c r="G43" s="43"/>
      <c r="H43" s="43"/>
      <c r="I43" s="43"/>
      <c r="J43" s="43"/>
      <c r="K43" s="43"/>
      <c r="L43" s="43"/>
      <c r="M43" s="43"/>
      <c r="N43" s="43"/>
      <c r="O43" s="43"/>
      <c r="P43" s="43"/>
      <c r="Q43" s="43"/>
      <c r="R43" s="43"/>
      <c r="S43" s="43"/>
      <c r="T43" s="43"/>
      <c r="U43" s="43"/>
      <c r="V43" s="43"/>
      <c r="W43" s="43"/>
      <c r="X43" s="43"/>
      <c r="Y43" s="43"/>
    </row>
    <row r="44">
      <c r="A44" s="138"/>
      <c r="B44" s="49"/>
      <c r="C44" s="144" t="s">
        <v>184</v>
      </c>
      <c r="D44" s="145">
        <f>sum(D41:D43)</f>
        <v>5804739</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221</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222</v>
      </c>
      <c r="C47" s="144" t="s">
        <v>223</v>
      </c>
      <c r="D47" s="145">
        <f>'Revenues 2022'!F9</f>
        <v>1103879</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224</v>
      </c>
      <c r="D48" s="145">
        <f>'Expenses 2022'!F40</f>
        <v>610258</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225</v>
      </c>
      <c r="D49" s="165">
        <f>if(D48=0, "$0",D47/D48)</f>
        <v>1.808872641</v>
      </c>
      <c r="E49" s="149" t="s">
        <v>226</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227</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228</v>
      </c>
      <c r="C52" s="144" t="s">
        <v>229</v>
      </c>
      <c r="D52" s="145">
        <f>sum('Balance Sheet 2022'!E2:E10)</f>
        <v>880660</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230</v>
      </c>
      <c r="D53" s="145">
        <f>sum('Balance Sheet 2022'!E19:E22)</f>
        <v>181914</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231</v>
      </c>
      <c r="D54" s="167">
        <f>D52/D53</f>
        <v>4.841078751</v>
      </c>
      <c r="E54" s="149" t="s">
        <v>232</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233</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234</v>
      </c>
      <c r="C57" s="144" t="s">
        <v>235</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236</v>
      </c>
      <c r="D58" s="145">
        <f>'Balance Sheet 2022'!E18</f>
        <v>2609712</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237</v>
      </c>
      <c r="D59" s="168">
        <f>D57/D58</f>
        <v>0</v>
      </c>
      <c r="E59" s="149" t="s">
        <v>238</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THE MAX FOUNDATION</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257817.0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652459.0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217787.0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910276</v>
      </c>
      <c r="G9" s="58"/>
      <c r="H9" s="58"/>
      <c r="I9" s="58"/>
      <c r="J9" s="58"/>
      <c r="K9" s="58"/>
      <c r="L9" s="58"/>
      <c r="M9" s="58"/>
      <c r="N9" s="58"/>
      <c r="O9" s="58"/>
      <c r="P9" s="58"/>
      <c r="Q9" s="58"/>
      <c r="R9" s="58"/>
      <c r="S9" s="58"/>
      <c r="T9" s="58"/>
      <c r="U9" s="58"/>
      <c r="V9" s="58"/>
      <c r="W9" s="58"/>
      <c r="X9" s="58"/>
      <c r="Y9" s="58"/>
      <c r="Z9" s="58"/>
    </row>
    <row r="10">
      <c r="A10" s="44" t="s">
        <v>62</v>
      </c>
      <c r="B10" s="59" t="s">
        <v>63</v>
      </c>
      <c r="C10" s="60" t="s">
        <v>239</v>
      </c>
      <c r="D10" s="15"/>
      <c r="E10" s="15"/>
      <c r="F10" s="48">
        <v>6231978.0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51481.0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6283459</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37.0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3.0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240</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0.0</v>
      </c>
      <c r="E27" s="50">
        <v>10870.0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0</v>
      </c>
      <c r="E28" s="75">
        <f t="shared" si="2"/>
        <v>-10870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-10870</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26632.0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123990.0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-97358</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t="s">
        <v>241</v>
      </c>
      <c r="D39" s="74"/>
      <c r="E39" s="48">
        <v>232.0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232</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101</v>
      </c>
      <c r="D44" s="88"/>
      <c r="E44" s="88"/>
      <c r="F44" s="89">
        <f>sum(F16:F43)+F9</f>
        <v>7085779</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THE MAX FOUNDATION</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102</v>
      </c>
      <c r="D2" s="42" t="s">
        <v>103</v>
      </c>
      <c r="E2" s="42" t="s">
        <v>104</v>
      </c>
      <c r="F2" s="42" t="s">
        <v>105</v>
      </c>
      <c r="G2" s="43"/>
      <c r="H2" s="43"/>
      <c r="I2" s="43"/>
      <c r="J2" s="43"/>
      <c r="K2" s="43"/>
      <c r="L2" s="43"/>
      <c r="M2" s="43"/>
      <c r="N2" s="43"/>
      <c r="O2" s="43"/>
      <c r="P2" s="43"/>
      <c r="Q2" s="43"/>
      <c r="R2" s="43"/>
      <c r="S2" s="43"/>
      <c r="T2" s="43"/>
      <c r="U2" s="43"/>
      <c r="V2" s="43"/>
      <c r="W2" s="43"/>
      <c r="X2" s="43"/>
      <c r="Y2" s="43"/>
      <c r="Z2" s="43"/>
    </row>
    <row r="3">
      <c r="A3" s="80">
        <v>1.0</v>
      </c>
      <c r="B3" s="96" t="s">
        <v>106</v>
      </c>
      <c r="C3" s="98">
        <f t="shared" ref="C3:C39" si="1">sum(D3:F3)</f>
        <v>10000</v>
      </c>
      <c r="D3" s="99">
        <v>10000.0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107</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108</v>
      </c>
      <c r="C5" s="98">
        <f t="shared" si="1"/>
        <v>513450</v>
      </c>
      <c r="D5" s="99">
        <v>513450.0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109</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110</v>
      </c>
      <c r="C7" s="98">
        <f t="shared" si="1"/>
        <v>812746</v>
      </c>
      <c r="D7" s="99">
        <v>298612.0</v>
      </c>
      <c r="E7" s="99">
        <v>514134.0</v>
      </c>
      <c r="F7" s="99">
        <v>0.0</v>
      </c>
      <c r="G7" s="43"/>
      <c r="H7" s="43"/>
      <c r="I7" s="43"/>
      <c r="J7" s="43"/>
      <c r="K7" s="43"/>
      <c r="L7" s="43"/>
      <c r="M7" s="43"/>
      <c r="N7" s="43"/>
      <c r="O7" s="43"/>
      <c r="P7" s="43"/>
      <c r="Q7" s="43"/>
      <c r="R7" s="43"/>
      <c r="S7" s="43"/>
      <c r="T7" s="43"/>
      <c r="U7" s="43"/>
      <c r="V7" s="43"/>
      <c r="W7" s="43"/>
      <c r="X7" s="43"/>
      <c r="Y7" s="43"/>
      <c r="Z7" s="43"/>
    </row>
    <row r="8">
      <c r="A8" s="80">
        <v>6.0</v>
      </c>
      <c r="B8" s="96" t="s">
        <v>111</v>
      </c>
      <c r="C8" s="98">
        <f t="shared" si="1"/>
        <v>67593</v>
      </c>
      <c r="D8" s="99">
        <v>67593.0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112</v>
      </c>
      <c r="C9" s="98">
        <f t="shared" si="1"/>
        <v>2144049</v>
      </c>
      <c r="D9" s="99">
        <v>1065408.0</v>
      </c>
      <c r="E9" s="99">
        <v>644612.0</v>
      </c>
      <c r="F9" s="99">
        <v>434029.0</v>
      </c>
      <c r="G9" s="43"/>
      <c r="H9" s="43"/>
      <c r="I9" s="43"/>
      <c r="J9" s="43"/>
      <c r="K9" s="43"/>
      <c r="L9" s="43"/>
      <c r="M9" s="43"/>
      <c r="N9" s="43"/>
      <c r="O9" s="43"/>
      <c r="P9" s="43"/>
      <c r="Q9" s="43"/>
      <c r="R9" s="43"/>
      <c r="S9" s="43"/>
      <c r="T9" s="43"/>
      <c r="U9" s="43"/>
      <c r="V9" s="43"/>
      <c r="W9" s="43"/>
      <c r="X9" s="43"/>
      <c r="Y9" s="43"/>
      <c r="Z9" s="43"/>
    </row>
    <row r="10">
      <c r="A10" s="80">
        <v>8.0</v>
      </c>
      <c r="B10" s="96" t="s">
        <v>113</v>
      </c>
      <c r="C10" s="98">
        <f t="shared" si="1"/>
        <v>45559</v>
      </c>
      <c r="D10" s="99">
        <v>8094.0</v>
      </c>
      <c r="E10" s="99">
        <v>25484.0</v>
      </c>
      <c r="F10" s="99">
        <v>11981.0</v>
      </c>
      <c r="G10" s="43"/>
      <c r="H10" s="43"/>
      <c r="I10" s="43"/>
      <c r="J10" s="43"/>
      <c r="K10" s="43"/>
      <c r="L10" s="43"/>
      <c r="M10" s="43"/>
      <c r="N10" s="43"/>
      <c r="O10" s="43"/>
      <c r="P10" s="43"/>
      <c r="Q10" s="43"/>
      <c r="R10" s="43"/>
      <c r="S10" s="43"/>
      <c r="T10" s="43"/>
      <c r="U10" s="43"/>
      <c r="V10" s="43"/>
      <c r="W10" s="43"/>
      <c r="X10" s="43"/>
      <c r="Y10" s="43"/>
      <c r="Z10" s="43"/>
    </row>
    <row r="11">
      <c r="A11" s="45">
        <v>9.0</v>
      </c>
      <c r="B11" s="46" t="s">
        <v>114</v>
      </c>
      <c r="C11" s="98">
        <f t="shared" si="1"/>
        <v>221159</v>
      </c>
      <c r="D11" s="99">
        <v>101772.0</v>
      </c>
      <c r="E11" s="99">
        <v>77295.0</v>
      </c>
      <c r="F11" s="99">
        <v>42092.0</v>
      </c>
      <c r="G11" s="43"/>
      <c r="H11" s="43"/>
      <c r="I11" s="43"/>
      <c r="J11" s="43"/>
      <c r="K11" s="43"/>
      <c r="L11" s="43"/>
      <c r="M11" s="43"/>
      <c r="N11" s="43"/>
      <c r="O11" s="43"/>
      <c r="P11" s="43"/>
      <c r="Q11" s="43"/>
      <c r="R11" s="43"/>
      <c r="S11" s="43"/>
      <c r="T11" s="43"/>
      <c r="U11" s="43"/>
      <c r="V11" s="43"/>
      <c r="W11" s="43"/>
      <c r="X11" s="43"/>
      <c r="Y11" s="43"/>
      <c r="Z11" s="43"/>
    </row>
    <row r="12">
      <c r="A12" s="45">
        <v>10.0</v>
      </c>
      <c r="B12" s="46" t="s">
        <v>115</v>
      </c>
      <c r="C12" s="98">
        <f t="shared" si="1"/>
        <v>224618</v>
      </c>
      <c r="D12" s="99">
        <v>101633.0</v>
      </c>
      <c r="E12" s="99">
        <v>88656.0</v>
      </c>
      <c r="F12" s="99">
        <v>34329.0</v>
      </c>
      <c r="G12" s="43"/>
      <c r="H12" s="43"/>
      <c r="I12" s="43"/>
      <c r="J12" s="43"/>
      <c r="K12" s="43"/>
      <c r="L12" s="43"/>
      <c r="M12" s="43"/>
      <c r="N12" s="43"/>
      <c r="O12" s="43"/>
      <c r="P12" s="43"/>
      <c r="Q12" s="43"/>
      <c r="R12" s="43"/>
      <c r="S12" s="43"/>
      <c r="T12" s="43"/>
      <c r="U12" s="43"/>
      <c r="V12" s="43"/>
      <c r="W12" s="43"/>
      <c r="X12" s="43"/>
      <c r="Y12" s="43"/>
      <c r="Z12" s="43"/>
    </row>
    <row r="13">
      <c r="A13" s="45">
        <v>11.0</v>
      </c>
      <c r="B13" s="46" t="s">
        <v>116</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117</v>
      </c>
      <c r="B14" s="46" t="s">
        <v>118</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119</v>
      </c>
      <c r="C15" s="98">
        <f t="shared" si="1"/>
        <v>5168</v>
      </c>
      <c r="D15" s="99">
        <v>0.0</v>
      </c>
      <c r="E15" s="99">
        <v>5168.0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120</v>
      </c>
      <c r="C16" s="98">
        <f t="shared" si="1"/>
        <v>63344</v>
      </c>
      <c r="D16" s="99">
        <v>648.0</v>
      </c>
      <c r="E16" s="99">
        <v>62696.0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121</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122</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123</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124</v>
      </c>
      <c r="C20" s="98">
        <f t="shared" si="1"/>
        <v>358549</v>
      </c>
      <c r="D20" s="99">
        <v>4778.0</v>
      </c>
      <c r="E20" s="99">
        <v>331517.0</v>
      </c>
      <c r="F20" s="99">
        <v>22254.0</v>
      </c>
      <c r="G20" s="43"/>
      <c r="H20" s="43"/>
      <c r="I20" s="43"/>
      <c r="J20" s="43"/>
      <c r="K20" s="43"/>
      <c r="L20" s="43"/>
      <c r="M20" s="43"/>
      <c r="N20" s="43"/>
      <c r="O20" s="43"/>
      <c r="P20" s="43"/>
      <c r="Q20" s="43"/>
      <c r="R20" s="43"/>
      <c r="S20" s="43"/>
      <c r="T20" s="43"/>
      <c r="U20" s="43"/>
      <c r="V20" s="43"/>
      <c r="W20" s="43"/>
      <c r="X20" s="43"/>
      <c r="Y20" s="43"/>
      <c r="Z20" s="43"/>
    </row>
    <row r="21">
      <c r="A21" s="45">
        <v>12.0</v>
      </c>
      <c r="B21" s="46" t="s">
        <v>125</v>
      </c>
      <c r="C21" s="98">
        <f t="shared" si="1"/>
        <v>32396</v>
      </c>
      <c r="D21" s="99">
        <v>0.0</v>
      </c>
      <c r="E21" s="99">
        <v>32396.0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126</v>
      </c>
      <c r="C22" s="98">
        <f t="shared" si="1"/>
        <v>144223</v>
      </c>
      <c r="D22" s="99">
        <v>25030.0</v>
      </c>
      <c r="E22" s="99">
        <v>116734.0</v>
      </c>
      <c r="F22" s="99">
        <v>2459.0</v>
      </c>
      <c r="G22" s="43"/>
      <c r="H22" s="43"/>
      <c r="I22" s="43"/>
      <c r="J22" s="43"/>
      <c r="K22" s="43"/>
      <c r="L22" s="43"/>
      <c r="M22" s="43"/>
      <c r="N22" s="43"/>
      <c r="O22" s="43"/>
      <c r="P22" s="43"/>
      <c r="Q22" s="43"/>
      <c r="R22" s="43"/>
      <c r="S22" s="43"/>
      <c r="T22" s="43"/>
      <c r="U22" s="43"/>
      <c r="V22" s="43"/>
      <c r="W22" s="43"/>
      <c r="X22" s="43"/>
      <c r="Y22" s="43"/>
      <c r="Z22" s="43"/>
    </row>
    <row r="23">
      <c r="A23" s="45">
        <v>14.0</v>
      </c>
      <c r="B23" s="46" t="s">
        <v>127</v>
      </c>
      <c r="C23" s="98">
        <f t="shared" si="1"/>
        <v>110379</v>
      </c>
      <c r="D23" s="99">
        <v>10168.0</v>
      </c>
      <c r="E23" s="99">
        <v>99717.0</v>
      </c>
      <c r="F23" s="99">
        <v>494.0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128</v>
      </c>
      <c r="C25" s="98">
        <f t="shared" si="1"/>
        <v>187344</v>
      </c>
      <c r="D25" s="99">
        <v>120067.0</v>
      </c>
      <c r="E25" s="99">
        <v>46969.0</v>
      </c>
      <c r="F25" s="99">
        <v>20308.0</v>
      </c>
      <c r="G25" s="43"/>
      <c r="H25" s="43"/>
      <c r="I25" s="43"/>
      <c r="J25" s="43"/>
      <c r="K25" s="43"/>
      <c r="L25" s="43"/>
      <c r="M25" s="43"/>
      <c r="N25" s="43"/>
      <c r="O25" s="43"/>
      <c r="P25" s="43"/>
      <c r="Q25" s="43"/>
      <c r="R25" s="43"/>
      <c r="S25" s="43"/>
      <c r="T25" s="43"/>
      <c r="U25" s="43"/>
      <c r="V25" s="43"/>
      <c r="W25" s="43"/>
      <c r="X25" s="43"/>
      <c r="Y25" s="43"/>
      <c r="Z25" s="43"/>
    </row>
    <row r="26">
      <c r="A26" s="45">
        <v>17.0</v>
      </c>
      <c r="B26" s="46" t="s">
        <v>129</v>
      </c>
      <c r="C26" s="98">
        <f t="shared" si="1"/>
        <v>499705</v>
      </c>
      <c r="D26" s="99">
        <v>307066.0</v>
      </c>
      <c r="E26" s="99">
        <v>159014.0</v>
      </c>
      <c r="F26" s="99">
        <v>33625.0</v>
      </c>
      <c r="G26" s="43"/>
      <c r="H26" s="43"/>
      <c r="I26" s="43"/>
      <c r="J26" s="43"/>
      <c r="K26" s="43"/>
      <c r="L26" s="43"/>
      <c r="M26" s="43"/>
      <c r="N26" s="43"/>
      <c r="O26" s="43"/>
      <c r="P26" s="43"/>
      <c r="Q26" s="43"/>
      <c r="R26" s="43"/>
      <c r="S26" s="43"/>
      <c r="T26" s="43"/>
      <c r="U26" s="43"/>
      <c r="V26" s="43"/>
      <c r="W26" s="43"/>
      <c r="X26" s="43"/>
      <c r="Y26" s="43"/>
      <c r="Z26" s="43"/>
    </row>
    <row r="27">
      <c r="A27" s="80">
        <v>18.0</v>
      </c>
      <c r="B27" s="96" t="s">
        <v>130</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131</v>
      </c>
      <c r="C28" s="98">
        <f t="shared" si="1"/>
        <v>23418</v>
      </c>
      <c r="D28" s="99">
        <v>6121.0</v>
      </c>
      <c r="E28" s="99">
        <v>14509.0</v>
      </c>
      <c r="F28" s="99">
        <v>2788.0</v>
      </c>
      <c r="G28" s="43"/>
      <c r="H28" s="43"/>
      <c r="I28" s="43"/>
      <c r="J28" s="43"/>
      <c r="K28" s="43"/>
      <c r="L28" s="43"/>
      <c r="M28" s="43"/>
      <c r="N28" s="43"/>
      <c r="O28" s="43"/>
      <c r="P28" s="43"/>
      <c r="Q28" s="43"/>
      <c r="R28" s="43"/>
      <c r="S28" s="43"/>
      <c r="T28" s="43"/>
      <c r="U28" s="43"/>
      <c r="V28" s="43"/>
      <c r="W28" s="43"/>
      <c r="X28" s="43"/>
      <c r="Y28" s="43"/>
      <c r="Z28" s="43"/>
    </row>
    <row r="29">
      <c r="A29" s="45">
        <v>20.0</v>
      </c>
      <c r="B29" s="46" t="s">
        <v>132</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133</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134</v>
      </c>
      <c r="C31" s="98">
        <f t="shared" si="1"/>
        <v>84626</v>
      </c>
      <c r="D31" s="99">
        <v>36746.0</v>
      </c>
      <c r="E31" s="99">
        <v>32530.0</v>
      </c>
      <c r="F31" s="99">
        <v>15350.0</v>
      </c>
      <c r="G31" s="43"/>
      <c r="H31" s="43"/>
      <c r="I31" s="43"/>
      <c r="J31" s="43"/>
      <c r="K31" s="43"/>
      <c r="L31" s="43"/>
      <c r="M31" s="43"/>
      <c r="N31" s="43"/>
      <c r="O31" s="43"/>
      <c r="P31" s="43"/>
      <c r="Q31" s="43"/>
      <c r="R31" s="43"/>
      <c r="S31" s="43"/>
      <c r="T31" s="43"/>
      <c r="U31" s="43"/>
      <c r="V31" s="43"/>
      <c r="W31" s="43"/>
      <c r="X31" s="43"/>
      <c r="Y31" s="43"/>
      <c r="Z31" s="43"/>
    </row>
    <row r="32">
      <c r="A32" s="45">
        <v>23.0</v>
      </c>
      <c r="B32" s="46" t="s">
        <v>135</v>
      </c>
      <c r="C32" s="98">
        <f t="shared" si="1"/>
        <v>46863</v>
      </c>
      <c r="D32" s="99">
        <v>148.0</v>
      </c>
      <c r="E32" s="99">
        <v>46715.0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136</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117</v>
      </c>
      <c r="B34" s="46" t="s">
        <v>242</v>
      </c>
      <c r="C34" s="98">
        <f t="shared" si="1"/>
        <v>1222865</v>
      </c>
      <c r="D34" s="99">
        <v>1079031.0</v>
      </c>
      <c r="E34" s="99">
        <v>143834.0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138</v>
      </c>
      <c r="C35" s="98">
        <f t="shared" si="1"/>
        <v>4018</v>
      </c>
      <c r="D35" s="99">
        <v>4018.0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104615</v>
      </c>
      <c r="D38" s="99">
        <v>20197.0</v>
      </c>
      <c r="E38" s="99">
        <v>24532.0</v>
      </c>
      <c r="F38" s="99">
        <v>59886.0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3">
        <f t="shared" ref="C40:F40" si="2">sum(C3:C39)</f>
        <v>6926687</v>
      </c>
      <c r="D40" s="103">
        <f t="shared" si="2"/>
        <v>3780580</v>
      </c>
      <c r="E40" s="103">
        <f t="shared" si="2"/>
        <v>2466512</v>
      </c>
      <c r="F40" s="103">
        <f t="shared" si="2"/>
        <v>679595</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THE MAX FOUNDATION</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141</v>
      </c>
      <c r="B2" s="45">
        <v>1.0</v>
      </c>
      <c r="C2" s="46" t="s">
        <v>142</v>
      </c>
      <c r="D2" s="110"/>
      <c r="E2" s="111">
        <v>834185.0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2"/>
      <c r="E3" s="111">
        <v>74897.0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0"/>
      <c r="E4" s="111">
        <v>74877.0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0"/>
      <c r="E10" s="111">
        <v>147212.0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1">
        <v>81698.0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1">
        <v>58478.0</v>
      </c>
      <c r="E12" s="108">
        <f>D11-D12</f>
        <v>23220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2"/>
      <c r="E17" s="111">
        <v>1483053.0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3"/>
      <c r="E18" s="114">
        <f>sum(E2:E17)</f>
        <v>2637444</v>
      </c>
      <c r="F18" s="43"/>
      <c r="G18" s="43"/>
      <c r="H18" s="43"/>
      <c r="I18" s="43"/>
      <c r="J18" s="43"/>
      <c r="K18" s="43"/>
      <c r="L18" s="43"/>
      <c r="M18" s="43"/>
      <c r="N18" s="43"/>
      <c r="O18" s="43"/>
      <c r="P18" s="43"/>
      <c r="Q18" s="43"/>
      <c r="R18" s="43"/>
      <c r="S18" s="43"/>
      <c r="T18" s="43"/>
      <c r="U18" s="43"/>
      <c r="V18" s="43"/>
      <c r="W18" s="43"/>
      <c r="X18" s="43"/>
      <c r="Y18" s="43"/>
      <c r="Z18" s="43"/>
    </row>
    <row r="19">
      <c r="A19" s="44" t="s">
        <v>161</v>
      </c>
      <c r="B19" s="115">
        <v>17.0</v>
      </c>
      <c r="C19" s="116" t="s">
        <v>162</v>
      </c>
      <c r="D19" s="117"/>
      <c r="E19" s="111">
        <v>207727.0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163</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164</v>
      </c>
      <c r="D21" s="117"/>
      <c r="E21" s="111">
        <v>2050.0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165</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166</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167</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168</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169</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170</v>
      </c>
      <c r="D27" s="117"/>
      <c r="E27" s="118">
        <v>48925.0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171</v>
      </c>
      <c r="D28" s="125"/>
      <c r="E28" s="126">
        <f>sum(E19:E27)</f>
        <v>258702</v>
      </c>
      <c r="F28" s="43"/>
      <c r="G28" s="43"/>
      <c r="H28" s="43"/>
      <c r="I28" s="43"/>
      <c r="J28" s="43"/>
      <c r="K28" s="43"/>
      <c r="L28" s="43"/>
      <c r="M28" s="43"/>
      <c r="N28" s="43"/>
      <c r="O28" s="43"/>
      <c r="P28" s="43"/>
      <c r="Q28" s="43"/>
      <c r="R28" s="43"/>
      <c r="S28" s="43"/>
      <c r="T28" s="43"/>
      <c r="U28" s="43"/>
      <c r="V28" s="43"/>
      <c r="W28" s="43"/>
      <c r="X28" s="43"/>
      <c r="Y28" s="43"/>
      <c r="Z28" s="43"/>
    </row>
    <row r="29">
      <c r="A29" s="65" t="s">
        <v>172</v>
      </c>
      <c r="B29" s="127"/>
      <c r="C29" s="128" t="s">
        <v>173</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174</v>
      </c>
      <c r="D30" s="117"/>
      <c r="E30" s="111">
        <v>2276427.0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175</v>
      </c>
      <c r="D31" s="117"/>
      <c r="E31" s="111">
        <v>102315.0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176</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177</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178</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179</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180</v>
      </c>
      <c r="D36" s="131"/>
      <c r="E36" s="126">
        <f>sum(E30:E35)</f>
        <v>2378742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181</v>
      </c>
      <c r="D37" s="135"/>
      <c r="E37" s="136">
        <f>E36+E28</f>
        <v>2637444</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