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<sst xmlns="http://schemas.openxmlformats.org/spreadsheetml/2006/main" count="879" uniqueCount="259">
  <si>
    <t>SAN FRANCISCO SYMPHONY</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</si>
  <si>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</si>
  <si>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</si>
  <si>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</si>
  <si>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</si>
  <si>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</si>
  <si>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</si>
  <si>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</si>
  <si>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</si>
  <si>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</si>
  <si>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</si>
  <si>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</si>
  <si>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</si>
  <si>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</si>
  <si>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</si>
  <si>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</si>
  <si>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</si>
  <si>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</si>
  <si>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</si>
  <si>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</si>
  <si>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</si>
  <si>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</si>
  <si>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</si>
  <si>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</si>
  <si>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</si>
  <si>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</si>
  <si>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</si>
  <si>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</si>
  <si>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</si>
  <si>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</si>
  <si>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</si>
  <si>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</si>
  <si>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</si>
  <si>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</si>
  <si>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</si>
  <si>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</si>
  <si>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</si>
  <si>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</si>
  <si>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</si>
  <si>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</si>
  <si>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</si>
  <si>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</si>
  <si>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</si>
  <si>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</si>
  <si>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</si>
  <si>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</si>
  <si>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</si>
  <si>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</si>
  <si>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</si>
  <si>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</si>
  <si>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</si>
  <si>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</si>
  <si>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</si>
  <si>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</si>
  <si>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</si>
  <si>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</si>
  <si>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</si>
  <si>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</si>
  <si>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</si>
  <si>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</si>
  <si>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</si>
  <si>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</si>
  <si>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</si>
  <si>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</si>
  <si>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CONCERT AND RELATED EV</t>
  </si>
  <si>
    <t>VOLUNTEER COUNCIL</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</si>
  <si>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</si>
  <si>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</si>
  <si>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</si>
  <si>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</si>
  <si>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</si>
  <si>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</si>
  <si>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</si>
  <si>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</si>
  <si>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</si>
  <si>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</si>
  <si>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</si>
  <si>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</si>
  <si>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</si>
  <si>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</si>
  <si>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</si>
  <si>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</si>
  <si>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</si>
  <si>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</si>
  <si>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</si>
  <si>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</si>
  <si>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</si>
  <si>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</si>
  <si>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</si>
  <si>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</si>
  <si>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</si>
  <si>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</si>
  <si>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</si>
  <si>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</si>
  <si>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</si>
  <si>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</si>
  <si>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</si>
  <si>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</si>
  <si>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RECITALS/PERFORMANCES</t>
  </si>
  <si>
    <t>VOLUNTEER COMMITTEE</t>
  </si>
  <si>
    <t>MISCELLANEOUS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</si>
  <si>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</si>
  <si>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</si>
  <si>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</si>
  <si>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</si>
  <si>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</si>
  <si>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</si>
  <si>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</si>
  <si>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</si>
  <si>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</si>
  <si>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</si>
  <si>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</si>
  <si>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</si>
  <si>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</si>
  <si>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</si>
  <si>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</si>
  <si>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</si>
  <si>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</si>
  <si>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</si>
  <si>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</si>
  <si>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</si>
  <si>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</si>
  <si>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</si>
  <si>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</si>
  <si>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</si>
  <si>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</si>
  <si>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</si>
  <si>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</si>
  <si>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</si>
  <si>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</si>
  <si>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</si>
  <si>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</si>
  <si>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</si>
  <si>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</si>
  <si>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</si>
  <si>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</si>
  <si>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</si>
  <si>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</si>
  <si>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LICENSES AND PERMITS</t>
  </si>
  <si>
    <t>PRODUCTION SUPPLIES</t>
  </si>
  <si>
    <t>PRINTING AND BROCHURES</t>
  </si>
  <si>
    <t>OTHER SUPPLIES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</si>
  <si>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</si>
  <si>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</si>
  <si>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</si>
  <si>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</si>
  <si>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</si>
  <si>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</si>
  <si>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</si>
  <si>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</si>
  <si>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</si>
  <si>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</si>
  <si>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</si>
  <si>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</si>
  <si>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</si>
  <si>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</si>
  <si>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</si>
  <si>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</si>
  <si>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</si>
  <si>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</si>
  <si>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</si>
  <si>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</si>
  <si>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</si>
  <si>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</si>
  <si>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</si>
  <si>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</si>
  <si>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</si>
  <si>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</si>
  <si>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</si>
  <si>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</si>
  <si>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</si>
  <si>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</si>
  <si>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</si>
  <si>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</si>
  <si>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</si>
  <si>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</si>
  <si>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</si>
  <si>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</si>
  <si>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</si>
  <si>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</si>
  <si>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</si>
  <si>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</si>
  <si>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</si>
  <si>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</si>
  <si>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</si>
  <si>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</si>
  <si>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</si>
  <si>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</si>
  <si>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</si>
  <si>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</si>
  <si>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</si>
  <si>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</si>
  <si>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</si>
  <si>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</si>
  <si>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</si>
  <si>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</si>
  <si>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</si>
  <si>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</si>
  <si>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</si>
  <si>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</si>
  <si>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</si>
  <si>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</si>
  <si>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</si>
  <si>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</si>
  <si>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</si>
  <si>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</si>
  <si>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</si>
  <si>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</si>
  <si>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</si>
  <si>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</si>
  <si>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</si>
  <si>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</si>
  <si>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</si>
  <si>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</si>
  <si>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</si>
  <si>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</si>
  <si>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</si>
  <si>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</si>
  <si>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</si>
  <si>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</si>
  <si>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</si>
  <si>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</si>
  <si>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</si>
  <si>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</si>
  <si>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</si>
  <si>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</si>
  <si>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</si>
  <si>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</si>
  <si>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</si>
  <si>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</si>
  <si>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</si>
  <si>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</si>
  <si>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</si>
  <si>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</si>
  <si>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</si>
  <si>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</si>
  <si>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</si>
  <si>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</si>
  <si>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</si>
  <si>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</si>
  <si>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</si>
  <si>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</si>
  <si>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CONCERT &amp; RELATED EVENTS</t>
  </si>
  <si>
    <r>
      <rPr>
        <rFont val="Roboto"/>
        <color rgb="FF000000"/>
        <sz val="10.0"/>
      </rPr>
      <t xml:space="preserve">Gross amount from sales of </t>
    </r>
    <r>
      <rPr>
        <rFont val="Roboto"/>
        <color rgb="FF000000"/>
        <sz val="10.0"/>
      </rPr>
      <t>assets other than inventory</t>
    </r>
  </si>
  <si>
    <t>CREDIT CARD PROCESSING</t>
  </si>
  <si>
    <t xml:space="preserve"> PRODUCTION SUPPLIES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</si>
  <si>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</si>
  <si>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</si>
  <si>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PENTATONE DOCUMENTARY</t>
  </si>
  <si>
    <t>CARTIER - SP. PERFORMANCE</t>
  </si>
  <si>
    <t>LEGAL SETTLEMENT</t>
  </si>
  <si>
    <t>All othe revenue</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</si>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</sst>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SAN FRANCISCO SYMPHONY</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185</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186</v>
      </c>
      <c r="C3" s="145" t="s">
        <v>187</v>
      </c>
      <c r="D3" s="146">
        <f>'Expenses 2022'!C40</f>
        <v>80926407</v>
      </c>
      <c r="E3" s="147"/>
      <c r="F3" s="43"/>
      <c r="G3" s="43"/>
      <c r="H3" s="43"/>
      <c r="I3" s="43"/>
      <c r="J3" s="43"/>
      <c r="K3" s="43"/>
      <c r="L3" s="43"/>
      <c r="M3" s="43"/>
      <c r="N3" s="43"/>
      <c r="O3" s="43"/>
      <c r="P3" s="43"/>
      <c r="Q3" s="43"/>
      <c r="R3" s="43"/>
      <c r="S3" s="43"/>
      <c r="T3" s="43"/>
      <c r="U3" s="43"/>
      <c r="V3" s="43"/>
      <c r="W3" s="43"/>
      <c r="X3" s="43"/>
      <c r="Y3" s="43"/>
    </row>
    <row r="4">
      <c r="A4" s="139"/>
      <c r="B4" s="49"/>
      <c r="C4" s="145" t="s">
        <v>188</v>
      </c>
      <c r="D4" s="146">
        <f>'Expenses 2022'!C31</f>
        <v>614201</v>
      </c>
      <c r="E4" s="147"/>
      <c r="F4" s="43"/>
      <c r="G4" s="43"/>
      <c r="H4" s="43"/>
      <c r="I4" s="43"/>
      <c r="J4" s="43"/>
      <c r="K4" s="43"/>
      <c r="L4" s="43"/>
      <c r="M4" s="43"/>
      <c r="N4" s="43"/>
      <c r="O4" s="43"/>
      <c r="P4" s="43"/>
      <c r="Q4" s="43"/>
      <c r="R4" s="43"/>
      <c r="S4" s="43"/>
      <c r="T4" s="43"/>
      <c r="U4" s="43"/>
      <c r="V4" s="43"/>
      <c r="W4" s="43"/>
      <c r="X4" s="43"/>
      <c r="Y4" s="43"/>
    </row>
    <row r="5">
      <c r="A5" s="139"/>
      <c r="B5" s="49"/>
      <c r="C5" s="145" t="s">
        <v>189</v>
      </c>
      <c r="D5" s="146">
        <f>D3-D4</f>
        <v>80312206</v>
      </c>
      <c r="E5" s="147"/>
      <c r="F5" s="43"/>
      <c r="G5" s="43"/>
      <c r="H5" s="43"/>
      <c r="I5" s="43"/>
      <c r="J5" s="43"/>
      <c r="K5" s="43"/>
      <c r="L5" s="43"/>
      <c r="M5" s="43"/>
      <c r="N5" s="43"/>
      <c r="O5" s="43"/>
      <c r="P5" s="43"/>
      <c r="Q5" s="43"/>
      <c r="R5" s="43"/>
      <c r="S5" s="43"/>
      <c r="T5" s="43"/>
      <c r="U5" s="43"/>
      <c r="V5" s="43"/>
      <c r="W5" s="43"/>
      <c r="X5" s="43"/>
      <c r="Y5" s="43"/>
    </row>
    <row r="6">
      <c r="A6" s="139"/>
      <c r="B6" s="49"/>
      <c r="C6" s="145" t="s">
        <v>190</v>
      </c>
      <c r="D6" s="146">
        <f>D5/12</f>
        <v>6692683.833</v>
      </c>
      <c r="E6" s="147"/>
      <c r="F6" s="43"/>
      <c r="G6" s="43"/>
      <c r="H6" s="43"/>
      <c r="I6" s="43"/>
      <c r="J6" s="43"/>
      <c r="K6" s="43"/>
      <c r="L6" s="43"/>
      <c r="M6" s="43"/>
      <c r="N6" s="43"/>
      <c r="O6" s="43"/>
      <c r="P6" s="43"/>
      <c r="Q6" s="43"/>
      <c r="R6" s="43"/>
      <c r="S6" s="43"/>
      <c r="T6" s="43"/>
      <c r="U6" s="43"/>
      <c r="V6" s="43"/>
      <c r="W6" s="43"/>
      <c r="X6" s="43"/>
      <c r="Y6" s="43"/>
    </row>
    <row r="7">
      <c r="A7" s="139"/>
      <c r="B7" s="49"/>
      <c r="C7" s="145" t="s">
        <v>191</v>
      </c>
      <c r="D7" s="75">
        <f>'Balance Sheet 2022'!E2+'Balance Sheet 2022'!E3</f>
        <v>8940093</v>
      </c>
      <c r="E7" s="147"/>
      <c r="F7" s="43"/>
      <c r="G7" s="43"/>
      <c r="H7" s="43"/>
      <c r="I7" s="43"/>
      <c r="J7" s="43"/>
      <c r="K7" s="43"/>
      <c r="L7" s="43"/>
      <c r="M7" s="43"/>
      <c r="N7" s="43"/>
      <c r="O7" s="43"/>
      <c r="P7" s="43"/>
      <c r="Q7" s="43"/>
      <c r="R7" s="43"/>
      <c r="S7" s="43"/>
      <c r="T7" s="43"/>
      <c r="U7" s="43"/>
      <c r="V7" s="43"/>
      <c r="W7" s="43"/>
      <c r="X7" s="43"/>
      <c r="Y7" s="43"/>
    </row>
    <row r="8">
      <c r="A8" s="139"/>
      <c r="B8" s="49"/>
      <c r="C8" s="148" t="s">
        <v>185</v>
      </c>
      <c r="D8" s="149">
        <f>D7/D6</f>
        <v>1.335800887</v>
      </c>
      <c r="E8" s="150" t="s">
        <v>192</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193</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194</v>
      </c>
      <c r="C11" s="145" t="s">
        <v>195</v>
      </c>
      <c r="D11" s="75">
        <f>'Balance Sheet 2022'!E30</f>
        <v>47397503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196</v>
      </c>
      <c r="D12" s="75">
        <f>'Expenses 2022'!C40</f>
        <v>80926407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197</v>
      </c>
      <c r="D13" s="146">
        <f>D12/12</f>
        <v>6743867.25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193</v>
      </c>
      <c r="D14" s="149">
        <f>D11/D13</f>
        <v>7.028237841</v>
      </c>
      <c r="E14" s="150" t="s">
        <v>192</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198</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199</v>
      </c>
      <c r="C17" s="145" t="s">
        <v>200</v>
      </c>
      <c r="D17" s="75">
        <f>sum('Balance Sheet 2022'!E13:E15)</f>
        <v>331199160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196</v>
      </c>
      <c r="D18" s="75">
        <f>'Expenses 2022'!C40</f>
        <v>80926407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197</v>
      </c>
      <c r="D19" s="146">
        <f>D18/12</f>
        <v>6743867.25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201</v>
      </c>
      <c r="D20" s="149">
        <f>D17/D19</f>
        <v>49.11116244</v>
      </c>
      <c r="E20" s="150" t="s">
        <v>192</v>
      </c>
      <c r="F20" s="43"/>
      <c r="G20" s="43"/>
      <c r="H20" s="43"/>
      <c r="I20" s="43"/>
      <c r="J20" s="43"/>
      <c r="K20" s="43"/>
      <c r="L20" s="43"/>
      <c r="M20" s="43"/>
      <c r="N20" s="43"/>
      <c r="O20" s="43"/>
      <c r="P20" s="43"/>
      <c r="Q20" s="43"/>
      <c r="R20" s="43"/>
      <c r="S20" s="43"/>
      <c r="T20" s="43"/>
      <c r="U20" s="43"/>
      <c r="V20" s="43"/>
      <c r="W20" s="43"/>
      <c r="X20" s="43"/>
      <c r="Y20" s="43"/>
    </row>
    <row r="21">
      <c r="A21" s="139"/>
      <c r="B21" s="49"/>
      <c r="C21" s="154" t="s">
        <v>202</v>
      </c>
      <c r="D21" s="155">
        <f>D20+D8</f>
        <v>50.44696333</v>
      </c>
      <c r="E21" s="156" t="s">
        <v>192</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203</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204</v>
      </c>
      <c r="C24" s="160"/>
      <c r="D24" s="161">
        <f>max('Revenues 2022'!E2:E7,'Revenues 2022'!F10:F15)</f>
        <v>35420457</v>
      </c>
      <c r="E24" s="162" t="s">
        <v>205</v>
      </c>
      <c r="F24" s="43"/>
      <c r="G24" s="43"/>
      <c r="H24" s="43"/>
      <c r="I24" s="43"/>
      <c r="J24" s="43"/>
      <c r="K24" s="43"/>
      <c r="L24" s="43"/>
      <c r="M24" s="43"/>
      <c r="N24" s="43"/>
      <c r="O24" s="43"/>
      <c r="P24" s="43"/>
      <c r="Q24" s="43"/>
      <c r="R24" s="43"/>
      <c r="S24" s="43"/>
      <c r="T24" s="43"/>
      <c r="U24" s="43"/>
      <c r="V24" s="43"/>
      <c r="W24" s="43"/>
      <c r="X24" s="43"/>
      <c r="Y24" s="43"/>
    </row>
    <row r="25">
      <c r="A25" s="139"/>
      <c r="B25" s="49"/>
      <c r="C25" s="145" t="s">
        <v>206</v>
      </c>
      <c r="D25" s="146">
        <f>'Revenues 2022'!F44</f>
        <v>71106401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203</v>
      </c>
      <c r="D26" s="163">
        <f>D24/D25</f>
        <v>0.4981331709</v>
      </c>
      <c r="E26" s="150" t="s">
        <v>207</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208</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209</v>
      </c>
      <c r="C29" s="145" t="s">
        <v>210</v>
      </c>
      <c r="D29" s="75">
        <f>SUM('Expenses 2022'!C7:C9)</f>
        <v>40333994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211</v>
      </c>
      <c r="D30" s="75">
        <f>SUM('Expenses 2022'!C10:C12)</f>
        <v>10759985</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212</v>
      </c>
      <c r="D31" s="75">
        <f>sum(D29:D30)</f>
        <v>51093979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187</v>
      </c>
      <c r="D32" s="75">
        <f>'Expenses 2022'!C40</f>
        <v>80926407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213</v>
      </c>
      <c r="D33" s="163">
        <f>D31/D32</f>
        <v>0.631363493</v>
      </c>
      <c r="E33" s="150" t="s">
        <v>214</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215</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216</v>
      </c>
      <c r="C36" s="145" t="s">
        <v>217</v>
      </c>
      <c r="D36" s="75">
        <f>SUM('Expenses 2022'!C10:C11)</f>
        <v>7973048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210</v>
      </c>
      <c r="D37" s="75">
        <f>SUM('Expenses 2022'!C7:C9)</f>
        <v>40333994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215</v>
      </c>
      <c r="D38" s="163">
        <f>D36/D37</f>
        <v>0.1976756381</v>
      </c>
      <c r="E38" s="150" t="s">
        <v>218</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219</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220</v>
      </c>
      <c r="C41" s="148" t="s">
        <v>246</v>
      </c>
      <c r="D41" s="75">
        <f>'Expenses 2022'!D40</f>
        <v>60029998</v>
      </c>
      <c r="E41" s="165">
        <f t="shared" ref="E41:E44" si="1">D41/$D$44</f>
        <v>0.7417850393</v>
      </c>
      <c r="F41" s="43"/>
      <c r="G41" s="43"/>
      <c r="H41" s="43"/>
      <c r="I41" s="43"/>
      <c r="J41" s="43"/>
      <c r="K41" s="43"/>
      <c r="L41" s="43"/>
      <c r="M41" s="43"/>
      <c r="N41" s="43"/>
      <c r="O41" s="43"/>
      <c r="P41" s="43"/>
      <c r="Q41" s="43"/>
      <c r="R41" s="43"/>
      <c r="S41" s="43"/>
      <c r="T41" s="43"/>
      <c r="U41" s="43"/>
      <c r="V41" s="43"/>
      <c r="W41" s="43"/>
      <c r="X41" s="43"/>
      <c r="Y41" s="43"/>
    </row>
    <row r="42">
      <c r="A42" s="139"/>
      <c r="B42" s="49"/>
      <c r="C42" s="148" t="s">
        <v>222</v>
      </c>
      <c r="D42" s="146">
        <f>'Expenses 2022'!E40</f>
        <v>13323459</v>
      </c>
      <c r="E42" s="165">
        <f t="shared" si="1"/>
        <v>0.1646367298</v>
      </c>
      <c r="F42" s="43"/>
      <c r="G42" s="43"/>
      <c r="H42" s="43"/>
      <c r="I42" s="43"/>
      <c r="J42" s="43"/>
      <c r="K42" s="43"/>
      <c r="L42" s="43"/>
      <c r="M42" s="43"/>
      <c r="N42" s="43"/>
      <c r="O42" s="43"/>
      <c r="P42" s="43"/>
      <c r="Q42" s="43"/>
      <c r="R42" s="43"/>
      <c r="S42" s="43"/>
      <c r="T42" s="43"/>
      <c r="U42" s="43"/>
      <c r="V42" s="43"/>
      <c r="W42" s="43"/>
      <c r="X42" s="43"/>
      <c r="Y42" s="43"/>
    </row>
    <row r="43">
      <c r="A43" s="139"/>
      <c r="B43" s="49"/>
      <c r="C43" s="148" t="s">
        <v>223</v>
      </c>
      <c r="D43" s="146">
        <f>'Expenses 2022'!F40</f>
        <v>7572950</v>
      </c>
      <c r="E43" s="165">
        <f t="shared" si="1"/>
        <v>0.0935782309</v>
      </c>
      <c r="F43" s="43"/>
      <c r="G43" s="43"/>
      <c r="H43" s="43"/>
      <c r="I43" s="43"/>
      <c r="J43" s="43"/>
      <c r="K43" s="43"/>
      <c r="L43" s="43"/>
      <c r="M43" s="43"/>
      <c r="N43" s="43"/>
      <c r="O43" s="43"/>
      <c r="P43" s="43"/>
      <c r="Q43" s="43"/>
      <c r="R43" s="43"/>
      <c r="S43" s="43"/>
      <c r="T43" s="43"/>
      <c r="U43" s="43"/>
      <c r="V43" s="43"/>
      <c r="W43" s="43"/>
      <c r="X43" s="43"/>
      <c r="Y43" s="43"/>
    </row>
    <row r="44">
      <c r="A44" s="139"/>
      <c r="B44" s="49"/>
      <c r="C44" s="145" t="s">
        <v>187</v>
      </c>
      <c r="D44" s="146">
        <f>sum(D41:D43)</f>
        <v>80926407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224</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225</v>
      </c>
      <c r="C47" s="145" t="s">
        <v>226</v>
      </c>
      <c r="D47" s="146">
        <f>'Revenues 2022'!F9</f>
        <v>41073575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227</v>
      </c>
      <c r="D48" s="146">
        <f>'Expenses 2022'!F40</f>
        <v>7572950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228</v>
      </c>
      <c r="D49" s="166">
        <f>if(D48=0, "$0",D47/D48)</f>
        <v>5.423721931</v>
      </c>
      <c r="E49" s="150" t="s">
        <v>229</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230</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231</v>
      </c>
      <c r="C52" s="145" t="s">
        <v>232</v>
      </c>
      <c r="D52" s="146">
        <f>sum('Balance Sheet 2022'!E2:E10)</f>
        <v>21225361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233</v>
      </c>
      <c r="D53" s="146">
        <f>sum('Balance Sheet 2022'!E19:E22)</f>
        <v>19246680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234</v>
      </c>
      <c r="D54" s="168">
        <f>D52/D53</f>
        <v>1.102806354</v>
      </c>
      <c r="E54" s="150" t="s">
        <v>235</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236</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237</v>
      </c>
      <c r="C57" s="145" t="s">
        <v>238</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239</v>
      </c>
      <c r="D58" s="146">
        <f>'Balance Sheet 2022'!E18</f>
        <v>397244131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240</v>
      </c>
      <c r="D59" s="169">
        <f>D57/D58</f>
        <v>0</v>
      </c>
      <c r="E59" s="150" t="s">
        <v>241</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SAN FRANCISCO SYMPHONY</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45017.0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2819219.0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2234941.0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2.1368621E7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2068524.0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26467798</v>
      </c>
      <c r="G9" s="58"/>
      <c r="H9" s="58"/>
      <c r="I9" s="58"/>
      <c r="J9" s="58"/>
      <c r="K9" s="58"/>
      <c r="L9" s="58"/>
      <c r="M9" s="58"/>
      <c r="N9" s="58"/>
      <c r="O9" s="58"/>
      <c r="P9" s="58"/>
      <c r="Q9" s="58"/>
      <c r="R9" s="58"/>
      <c r="S9" s="58"/>
      <c r="T9" s="58"/>
      <c r="U9" s="58"/>
      <c r="V9" s="58"/>
      <c r="W9" s="58"/>
      <c r="X9" s="58"/>
      <c r="Y9" s="58"/>
      <c r="Z9" s="58"/>
    </row>
    <row r="10">
      <c r="A10" s="44" t="s">
        <v>62</v>
      </c>
      <c r="B10" s="59" t="s">
        <v>63</v>
      </c>
      <c r="C10" s="60" t="s">
        <v>242</v>
      </c>
      <c r="D10" s="15"/>
      <c r="E10" s="15"/>
      <c r="F10" s="48">
        <v>3.1468873E7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150281.0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31619154</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5046599.0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76799.0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1676.0</v>
      </c>
      <c r="E21" s="50">
        <v>71847.0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1676</v>
      </c>
      <c r="E23" s="75">
        <f t="shared" si="1"/>
        <v>71847</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73523</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247</v>
      </c>
      <c r="D26" s="50">
        <v>2.93650059E8</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2.88276555E8</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5373504</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5373504</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918342.0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2541962.0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-1623620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85355.0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9715.0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75640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248</v>
      </c>
      <c r="D39" s="74"/>
      <c r="E39" s="48">
        <v>203744.0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249</v>
      </c>
      <c r="D40" s="74"/>
      <c r="E40" s="48">
        <v>201247.0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250</v>
      </c>
      <c r="D41" s="74"/>
      <c r="E41" s="48">
        <v>175000.0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251</v>
      </c>
      <c r="D42" s="74"/>
      <c r="E42" s="48">
        <v>115565.0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695556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67804953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SAN FRANCISCO SYMPHONY</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64309</v>
      </c>
      <c r="D3" s="99">
        <v>64309.0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1176380</v>
      </c>
      <c r="D7" s="99">
        <v>199415.0</v>
      </c>
      <c r="E7" s="99">
        <v>695773.0</v>
      </c>
      <c r="F7" s="99">
        <v>281192.0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41266086</v>
      </c>
      <c r="D9" s="99">
        <v>3.5245324E7</v>
      </c>
      <c r="E9" s="99">
        <v>3102129.0</v>
      </c>
      <c r="F9" s="99">
        <v>2918633.0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1484937</v>
      </c>
      <c r="D10" s="99">
        <v>1198262.0</v>
      </c>
      <c r="E10" s="99">
        <v>133604.0</v>
      </c>
      <c r="F10" s="99">
        <v>153071.0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7706247</v>
      </c>
      <c r="D11" s="99">
        <v>5965255.0</v>
      </c>
      <c r="E11" s="99">
        <v>914097.0</v>
      </c>
      <c r="F11" s="99">
        <v>826895.0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2999882</v>
      </c>
      <c r="D12" s="99">
        <v>2317539.0</v>
      </c>
      <c r="E12" s="99">
        <v>446076.0</v>
      </c>
      <c r="F12" s="99">
        <v>236267.0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961244</v>
      </c>
      <c r="D14" s="99">
        <v>143510.0</v>
      </c>
      <c r="E14" s="99">
        <v>817734.0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1766599</v>
      </c>
      <c r="D15" s="99">
        <v>0.0</v>
      </c>
      <c r="E15" s="99">
        <v>1766599.0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222452</v>
      </c>
      <c r="D16" s="99">
        <v>0.0</v>
      </c>
      <c r="E16" s="99">
        <v>222452.0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116480</v>
      </c>
      <c r="D17" s="99">
        <v>0.0</v>
      </c>
      <c r="E17" s="99">
        <v>116480.0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347907</v>
      </c>
      <c r="D18" s="99">
        <v>0.0</v>
      </c>
      <c r="E18" s="99">
        <v>0.0</v>
      </c>
      <c r="F18" s="99">
        <v>347907.0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1661714</v>
      </c>
      <c r="D19" s="99">
        <v>756095.0</v>
      </c>
      <c r="E19" s="99">
        <v>905619.0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13793259</v>
      </c>
      <c r="D20" s="99">
        <v>1.0433892E7</v>
      </c>
      <c r="E20" s="99">
        <v>3106461.0</v>
      </c>
      <c r="F20" s="99">
        <v>252906.0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2664521</v>
      </c>
      <c r="D21" s="99">
        <v>2664521.0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511468</v>
      </c>
      <c r="D22" s="99">
        <v>476414.0</v>
      </c>
      <c r="E22" s="99">
        <v>16801.0</v>
      </c>
      <c r="F22" s="99">
        <v>18253.0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913981</v>
      </c>
      <c r="D23" s="99">
        <v>697542.0</v>
      </c>
      <c r="E23" s="99">
        <v>151345.0</v>
      </c>
      <c r="F23" s="99">
        <v>65094.0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4043</v>
      </c>
      <c r="D24" s="99">
        <v>4043.0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1280017</v>
      </c>
      <c r="D25" s="99">
        <v>956667.0</v>
      </c>
      <c r="E25" s="99">
        <v>323069.0</v>
      </c>
      <c r="F25" s="99">
        <v>281.0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772284</v>
      </c>
      <c r="D26" s="99">
        <v>669746.0</v>
      </c>
      <c r="E26" s="99">
        <v>36679.0</v>
      </c>
      <c r="F26" s="99">
        <v>65859.0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81119</v>
      </c>
      <c r="D28" s="99">
        <v>44135.0</v>
      </c>
      <c r="E28" s="99">
        <v>25235.0</v>
      </c>
      <c r="F28" s="99">
        <v>11749.0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354125</v>
      </c>
      <c r="D29" s="99">
        <v>0.0</v>
      </c>
      <c r="E29" s="99">
        <v>354125.0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505381</v>
      </c>
      <c r="D31" s="99">
        <v>212810.0</v>
      </c>
      <c r="E31" s="99">
        <v>234039.0</v>
      </c>
      <c r="F31" s="99">
        <v>58532.0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550724</v>
      </c>
      <c r="D32" s="99">
        <v>98344.0</v>
      </c>
      <c r="E32" s="99">
        <v>452380.0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60" t="s">
        <v>244</v>
      </c>
      <c r="C34" s="98">
        <f t="shared" si="1"/>
        <v>746137</v>
      </c>
      <c r="D34" s="99">
        <v>691510.0</v>
      </c>
      <c r="E34" s="99">
        <v>0.0</v>
      </c>
      <c r="F34" s="99">
        <v>54627.0</v>
      </c>
      <c r="G34" s="43"/>
      <c r="H34" s="43"/>
      <c r="I34" s="43"/>
      <c r="J34" s="43"/>
      <c r="K34" s="43"/>
      <c r="L34" s="43"/>
      <c r="M34" s="43"/>
      <c r="N34" s="43"/>
      <c r="O34" s="43"/>
      <c r="P34" s="43"/>
      <c r="Q34" s="43"/>
      <c r="R34" s="43"/>
      <c r="S34" s="43"/>
      <c r="T34" s="43"/>
      <c r="U34" s="43"/>
      <c r="V34" s="43"/>
      <c r="W34" s="43"/>
      <c r="X34" s="43"/>
      <c r="Y34" s="43"/>
      <c r="Z34" s="43"/>
    </row>
    <row r="35">
      <c r="A35" s="45" t="s">
        <v>48</v>
      </c>
      <c r="B35" s="60" t="s">
        <v>140</v>
      </c>
      <c r="C35" s="98">
        <f t="shared" si="1"/>
        <v>392360</v>
      </c>
      <c r="D35" s="99">
        <v>282103.0</v>
      </c>
      <c r="E35" s="99">
        <v>9995.0</v>
      </c>
      <c r="F35" s="99">
        <v>100262.0</v>
      </c>
      <c r="G35" s="43"/>
      <c r="H35" s="43"/>
      <c r="I35" s="43"/>
      <c r="J35" s="43"/>
      <c r="K35" s="43"/>
      <c r="L35" s="43"/>
      <c r="M35" s="43"/>
      <c r="N35" s="43"/>
      <c r="O35" s="43"/>
      <c r="P35" s="43"/>
      <c r="Q35" s="43"/>
      <c r="R35" s="43"/>
      <c r="S35" s="43"/>
      <c r="T35" s="43"/>
      <c r="U35" s="43"/>
      <c r="V35" s="43"/>
      <c r="W35" s="43"/>
      <c r="X35" s="43"/>
      <c r="Y35" s="43"/>
      <c r="Z35" s="43"/>
    </row>
    <row r="36">
      <c r="A36" s="45" t="s">
        <v>50</v>
      </c>
      <c r="B36" s="60" t="s">
        <v>245</v>
      </c>
      <c r="C36" s="98">
        <f t="shared" si="1"/>
        <v>181401</v>
      </c>
      <c r="D36" s="99">
        <v>132872.0</v>
      </c>
      <c r="E36" s="99">
        <v>12131.0</v>
      </c>
      <c r="F36" s="99">
        <v>36398.0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2066033</v>
      </c>
      <c r="D38" s="99">
        <v>1401177.0</v>
      </c>
      <c r="E38" s="99">
        <v>664824.0</v>
      </c>
      <c r="F38" s="99">
        <v>32.0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4">
        <f t="shared" ref="C40:F40" si="2">sum(C3:C39)</f>
        <v>84591090</v>
      </c>
      <c r="D40" s="104">
        <f t="shared" si="2"/>
        <v>64655485</v>
      </c>
      <c r="E40" s="104">
        <f t="shared" si="2"/>
        <v>14507647</v>
      </c>
      <c r="F40" s="104">
        <f t="shared" si="2"/>
        <v>5427958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SAN FRANCISCO SYMPHONY</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144</v>
      </c>
      <c r="B2" s="45">
        <v>1.0</v>
      </c>
      <c r="C2" s="46" t="s">
        <v>145</v>
      </c>
      <c r="D2" s="111"/>
      <c r="E2" s="112">
        <v>7482592.0</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3"/>
      <c r="E3" s="112">
        <v>1227721.0</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1"/>
      <c r="E4" s="112">
        <v>6747360.0</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3"/>
      <c r="E5" s="112">
        <v>2350475.0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3"/>
      <c r="E8" s="112">
        <v>2131988.0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1"/>
      <c r="E10" s="112">
        <v>1362183.0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2">
        <v>2.042289E7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2">
        <v>6201716.0</v>
      </c>
      <c r="E12" s="109">
        <f>D11-D12</f>
        <v>14221174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3"/>
      <c r="E13" s="112">
        <v>5.6234756E7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3"/>
      <c r="E14" s="112">
        <v>3.07355014E8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3"/>
      <c r="E17" s="112">
        <v>2.6836549E7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4"/>
      <c r="E18" s="115">
        <f>sum(E2:E17)</f>
        <v>425949812</v>
      </c>
      <c r="F18" s="43"/>
      <c r="G18" s="43"/>
      <c r="H18" s="43"/>
      <c r="I18" s="43"/>
      <c r="J18" s="43"/>
      <c r="K18" s="43"/>
      <c r="L18" s="43"/>
      <c r="M18" s="43"/>
      <c r="N18" s="43"/>
      <c r="O18" s="43"/>
      <c r="P18" s="43"/>
      <c r="Q18" s="43"/>
      <c r="R18" s="43"/>
      <c r="S18" s="43"/>
      <c r="T18" s="43"/>
      <c r="U18" s="43"/>
      <c r="V18" s="43"/>
      <c r="W18" s="43"/>
      <c r="X18" s="43"/>
      <c r="Y18" s="43"/>
      <c r="Z18" s="43"/>
    </row>
    <row r="19">
      <c r="A19" s="44" t="s">
        <v>164</v>
      </c>
      <c r="B19" s="116">
        <v>17.0</v>
      </c>
      <c r="C19" s="117" t="s">
        <v>165</v>
      </c>
      <c r="D19" s="118"/>
      <c r="E19" s="112">
        <v>4455547.0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166</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167</v>
      </c>
      <c r="D21" s="118"/>
      <c r="E21" s="112">
        <v>1.4752171E7</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168</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169</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170</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171</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172</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173</v>
      </c>
      <c r="D27" s="118"/>
      <c r="E27" s="119">
        <v>2264711.0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174</v>
      </c>
      <c r="D28" s="126"/>
      <c r="E28" s="127">
        <f>sum(E19:E27)</f>
        <v>21472429</v>
      </c>
      <c r="F28" s="43"/>
      <c r="G28" s="43"/>
      <c r="H28" s="43"/>
      <c r="I28" s="43"/>
      <c r="J28" s="43"/>
      <c r="K28" s="43"/>
      <c r="L28" s="43"/>
      <c r="M28" s="43"/>
      <c r="N28" s="43"/>
      <c r="O28" s="43"/>
      <c r="P28" s="43"/>
      <c r="Q28" s="43"/>
      <c r="R28" s="43"/>
      <c r="S28" s="43"/>
      <c r="T28" s="43"/>
      <c r="U28" s="43"/>
      <c r="V28" s="43"/>
      <c r="W28" s="43"/>
      <c r="X28" s="43"/>
      <c r="Y28" s="43"/>
      <c r="Z28" s="43"/>
    </row>
    <row r="29">
      <c r="A29" s="65" t="s">
        <v>175</v>
      </c>
      <c r="B29" s="128"/>
      <c r="C29" s="129" t="s">
        <v>176</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177</v>
      </c>
      <c r="D30" s="118"/>
      <c r="E30" s="112">
        <v>4.9419624E7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178</v>
      </c>
      <c r="D31" s="118"/>
      <c r="E31" s="112">
        <v>3.55057759E8</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179</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180</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181</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182</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183</v>
      </c>
      <c r="D36" s="132"/>
      <c r="E36" s="127">
        <f>sum(E30:E35)</f>
        <v>404477383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184</v>
      </c>
      <c r="D37" s="136"/>
      <c r="E37" s="137">
        <f>E36+E28</f>
        <v>425949812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SAN FRANCISCO SYMPHONY</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185</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186</v>
      </c>
      <c r="C3" s="145" t="s">
        <v>187</v>
      </c>
      <c r="D3" s="146">
        <f>'Expenses 2023'!C40</f>
        <v>84591090</v>
      </c>
      <c r="E3" s="147"/>
      <c r="F3" s="43"/>
      <c r="G3" s="43"/>
      <c r="H3" s="43"/>
      <c r="I3" s="43"/>
      <c r="J3" s="43"/>
      <c r="K3" s="43"/>
      <c r="L3" s="43"/>
      <c r="M3" s="43"/>
      <c r="N3" s="43"/>
      <c r="O3" s="43"/>
      <c r="P3" s="43"/>
      <c r="Q3" s="43"/>
      <c r="R3" s="43"/>
      <c r="S3" s="43"/>
      <c r="T3" s="43"/>
      <c r="U3" s="43"/>
      <c r="V3" s="43"/>
      <c r="W3" s="43"/>
      <c r="X3" s="43"/>
      <c r="Y3" s="43"/>
    </row>
    <row r="4">
      <c r="A4" s="139"/>
      <c r="B4" s="49"/>
      <c r="C4" s="145" t="s">
        <v>188</v>
      </c>
      <c r="D4" s="146">
        <f>'Expenses 2023'!C31</f>
        <v>505381</v>
      </c>
      <c r="E4" s="147"/>
      <c r="F4" s="43"/>
      <c r="G4" s="43"/>
      <c r="H4" s="43"/>
      <c r="I4" s="43"/>
      <c r="J4" s="43"/>
      <c r="K4" s="43"/>
      <c r="L4" s="43"/>
      <c r="M4" s="43"/>
      <c r="N4" s="43"/>
      <c r="O4" s="43"/>
      <c r="P4" s="43"/>
      <c r="Q4" s="43"/>
      <c r="R4" s="43"/>
      <c r="S4" s="43"/>
      <c r="T4" s="43"/>
      <c r="U4" s="43"/>
      <c r="V4" s="43"/>
      <c r="W4" s="43"/>
      <c r="X4" s="43"/>
      <c r="Y4" s="43"/>
    </row>
    <row r="5">
      <c r="A5" s="139"/>
      <c r="B5" s="49"/>
      <c r="C5" s="145" t="s">
        <v>189</v>
      </c>
      <c r="D5" s="146">
        <f>D3-D4</f>
        <v>84085709</v>
      </c>
      <c r="E5" s="147"/>
      <c r="F5" s="43"/>
      <c r="G5" s="43"/>
      <c r="H5" s="43"/>
      <c r="I5" s="43"/>
      <c r="J5" s="43"/>
      <c r="K5" s="43"/>
      <c r="L5" s="43"/>
      <c r="M5" s="43"/>
      <c r="N5" s="43"/>
      <c r="O5" s="43"/>
      <c r="P5" s="43"/>
      <c r="Q5" s="43"/>
      <c r="R5" s="43"/>
      <c r="S5" s="43"/>
      <c r="T5" s="43"/>
      <c r="U5" s="43"/>
      <c r="V5" s="43"/>
      <c r="W5" s="43"/>
      <c r="X5" s="43"/>
      <c r="Y5" s="43"/>
    </row>
    <row r="6">
      <c r="A6" s="139"/>
      <c r="B6" s="49"/>
      <c r="C6" s="145" t="s">
        <v>190</v>
      </c>
      <c r="D6" s="146">
        <f>D5/12</f>
        <v>7007142.417</v>
      </c>
      <c r="E6" s="147"/>
      <c r="F6" s="43"/>
      <c r="G6" s="43"/>
      <c r="H6" s="43"/>
      <c r="I6" s="43"/>
      <c r="J6" s="43"/>
      <c r="K6" s="43"/>
      <c r="L6" s="43"/>
      <c r="M6" s="43"/>
      <c r="N6" s="43"/>
      <c r="O6" s="43"/>
      <c r="P6" s="43"/>
      <c r="Q6" s="43"/>
      <c r="R6" s="43"/>
      <c r="S6" s="43"/>
      <c r="T6" s="43"/>
      <c r="U6" s="43"/>
      <c r="V6" s="43"/>
      <c r="W6" s="43"/>
      <c r="X6" s="43"/>
      <c r="Y6" s="43"/>
    </row>
    <row r="7">
      <c r="A7" s="139"/>
      <c r="B7" s="49"/>
      <c r="C7" s="145" t="s">
        <v>191</v>
      </c>
      <c r="D7" s="75">
        <f>'Balance Sheet 2023'!E2+'Balance Sheet 2023'!E3</f>
        <v>8710313</v>
      </c>
      <c r="E7" s="147"/>
      <c r="F7" s="43"/>
      <c r="G7" s="43"/>
      <c r="H7" s="43"/>
      <c r="I7" s="43"/>
      <c r="J7" s="43"/>
      <c r="K7" s="43"/>
      <c r="L7" s="43"/>
      <c r="M7" s="43"/>
      <c r="N7" s="43"/>
      <c r="O7" s="43"/>
      <c r="P7" s="43"/>
      <c r="Q7" s="43"/>
      <c r="R7" s="43"/>
      <c r="S7" s="43"/>
      <c r="T7" s="43"/>
      <c r="U7" s="43"/>
      <c r="V7" s="43"/>
      <c r="W7" s="43"/>
      <c r="X7" s="43"/>
      <c r="Y7" s="43"/>
    </row>
    <row r="8">
      <c r="A8" s="139"/>
      <c r="B8" s="49"/>
      <c r="C8" s="148" t="s">
        <v>185</v>
      </c>
      <c r="D8" s="149">
        <f>D7/D6</f>
        <v>1.243062076</v>
      </c>
      <c r="E8" s="150" t="s">
        <v>192</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193</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194</v>
      </c>
      <c r="C11" s="145" t="s">
        <v>195</v>
      </c>
      <c r="D11" s="75">
        <f>'Balance Sheet 2023'!E30</f>
        <v>49419624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196</v>
      </c>
      <c r="D12" s="75">
        <f>'Expenses 2023'!C40</f>
        <v>84591090</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197</v>
      </c>
      <c r="D13" s="146">
        <f>D12/12</f>
        <v>7049257.5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193</v>
      </c>
      <c r="D14" s="149">
        <f>D11/D13</f>
        <v>7.010614097</v>
      </c>
      <c r="E14" s="150" t="s">
        <v>192</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198</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199</v>
      </c>
      <c r="C17" s="145" t="s">
        <v>200</v>
      </c>
      <c r="D17" s="75">
        <f>sum('Balance Sheet 2023'!E13:E15)</f>
        <v>363589770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196</v>
      </c>
      <c r="D18" s="75">
        <f>'Expenses 2023'!C40</f>
        <v>84591090</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197</v>
      </c>
      <c r="D19" s="146">
        <f>D18/12</f>
        <v>7049257.5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201</v>
      </c>
      <c r="D20" s="149">
        <f>D17/D19</f>
        <v>51.57844922</v>
      </c>
      <c r="E20" s="150" t="s">
        <v>192</v>
      </c>
      <c r="F20" s="43"/>
      <c r="G20" s="43"/>
      <c r="H20" s="43"/>
      <c r="I20" s="43"/>
      <c r="J20" s="43"/>
      <c r="K20" s="43"/>
      <c r="L20" s="43"/>
      <c r="M20" s="43"/>
      <c r="N20" s="43"/>
      <c r="O20" s="43"/>
      <c r="P20" s="43"/>
      <c r="Q20" s="43"/>
      <c r="R20" s="43"/>
      <c r="S20" s="43"/>
      <c r="T20" s="43"/>
      <c r="U20" s="43"/>
      <c r="V20" s="43"/>
      <c r="W20" s="43"/>
      <c r="X20" s="43"/>
      <c r="Y20" s="43"/>
    </row>
    <row r="21">
      <c r="A21" s="139"/>
      <c r="B21" s="49"/>
      <c r="C21" s="154" t="s">
        <v>202</v>
      </c>
      <c r="D21" s="155">
        <f>D20+D8</f>
        <v>52.8215113</v>
      </c>
      <c r="E21" s="156" t="s">
        <v>192</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203</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204</v>
      </c>
      <c r="C24" s="160"/>
      <c r="D24" s="161">
        <f>max('Revenues 2023'!E2:E7,'Revenues 2023'!F10:F15)</f>
        <v>31468873</v>
      </c>
      <c r="E24" s="162" t="s">
        <v>205</v>
      </c>
      <c r="F24" s="43"/>
      <c r="G24" s="43"/>
      <c r="H24" s="43"/>
      <c r="I24" s="43"/>
      <c r="J24" s="43"/>
      <c r="K24" s="43"/>
      <c r="L24" s="43"/>
      <c r="M24" s="43"/>
      <c r="N24" s="43"/>
      <c r="O24" s="43"/>
      <c r="P24" s="43"/>
      <c r="Q24" s="43"/>
      <c r="R24" s="43"/>
      <c r="S24" s="43"/>
      <c r="T24" s="43"/>
      <c r="U24" s="43"/>
      <c r="V24" s="43"/>
      <c r="W24" s="43"/>
      <c r="X24" s="43"/>
      <c r="Y24" s="43"/>
    </row>
    <row r="25">
      <c r="A25" s="139"/>
      <c r="B25" s="49"/>
      <c r="C25" s="145" t="s">
        <v>206</v>
      </c>
      <c r="D25" s="146">
        <f>'Revenues 2023'!F44</f>
        <v>67804953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203</v>
      </c>
      <c r="D26" s="163">
        <f>D24/D25</f>
        <v>0.464108765</v>
      </c>
      <c r="E26" s="150" t="s">
        <v>207</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208</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209</v>
      </c>
      <c r="C29" s="145" t="s">
        <v>210</v>
      </c>
      <c r="D29" s="75">
        <f>SUM('Expenses 2023'!C7:C9)</f>
        <v>42442466</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211</v>
      </c>
      <c r="D30" s="75">
        <f>SUM('Expenses 2023'!C10:C12)</f>
        <v>12191066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212</v>
      </c>
      <c r="D31" s="75">
        <f>sum(D29:D30)</f>
        <v>54633532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187</v>
      </c>
      <c r="D32" s="75">
        <f>'Expenses 2023'!C40</f>
        <v>84591090</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213</v>
      </c>
      <c r="D33" s="163">
        <f>D31/D32</f>
        <v>0.6458544511</v>
      </c>
      <c r="E33" s="150" t="s">
        <v>214</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215</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216</v>
      </c>
      <c r="C36" s="145" t="s">
        <v>217</v>
      </c>
      <c r="D36" s="75">
        <f>SUM('Expenses 2023'!C10:C11)</f>
        <v>9191184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210</v>
      </c>
      <c r="D37" s="75">
        <f>SUM('Expenses 2023'!C7:C9)</f>
        <v>42442466</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215</v>
      </c>
      <c r="D38" s="163">
        <f>D36/D37</f>
        <v>0.2165563141</v>
      </c>
      <c r="E38" s="150" t="s">
        <v>218</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219</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220</v>
      </c>
      <c r="C41" s="148" t="s">
        <v>252</v>
      </c>
      <c r="D41" s="75">
        <f>'Expenses 2023'!D40</f>
        <v>64655485</v>
      </c>
      <c r="E41" s="165">
        <f t="shared" ref="E41:E44" si="1">D41/$D$44</f>
        <v>0.7643297302</v>
      </c>
      <c r="F41" s="43"/>
      <c r="G41" s="43"/>
      <c r="H41" s="43"/>
      <c r="I41" s="43"/>
      <c r="J41" s="43"/>
      <c r="K41" s="43"/>
      <c r="L41" s="43"/>
      <c r="M41" s="43"/>
      <c r="N41" s="43"/>
      <c r="O41" s="43"/>
      <c r="P41" s="43"/>
      <c r="Q41" s="43"/>
      <c r="R41" s="43"/>
      <c r="S41" s="43"/>
      <c r="T41" s="43"/>
      <c r="U41" s="43"/>
      <c r="V41" s="43"/>
      <c r="W41" s="43"/>
      <c r="X41" s="43"/>
      <c r="Y41" s="43"/>
    </row>
    <row r="42">
      <c r="A42" s="139"/>
      <c r="B42" s="49"/>
      <c r="C42" s="148" t="s">
        <v>222</v>
      </c>
      <c r="D42" s="146">
        <f>'Expenses 2023'!E40</f>
        <v>14507647</v>
      </c>
      <c r="E42" s="165">
        <f t="shared" si="1"/>
        <v>0.1715032517</v>
      </c>
      <c r="F42" s="43"/>
      <c r="G42" s="43"/>
      <c r="H42" s="43"/>
      <c r="I42" s="43"/>
      <c r="J42" s="43"/>
      <c r="K42" s="43"/>
      <c r="L42" s="43"/>
      <c r="M42" s="43"/>
      <c r="N42" s="43"/>
      <c r="O42" s="43"/>
      <c r="P42" s="43"/>
      <c r="Q42" s="43"/>
      <c r="R42" s="43"/>
      <c r="S42" s="43"/>
      <c r="T42" s="43"/>
      <c r="U42" s="43"/>
      <c r="V42" s="43"/>
      <c r="W42" s="43"/>
      <c r="X42" s="43"/>
      <c r="Y42" s="43"/>
    </row>
    <row r="43">
      <c r="A43" s="139"/>
      <c r="B43" s="49"/>
      <c r="C43" s="148" t="s">
        <v>223</v>
      </c>
      <c r="D43" s="146">
        <f>'Expenses 2023'!F40</f>
        <v>5427958</v>
      </c>
      <c r="E43" s="165">
        <f t="shared" si="1"/>
        <v>0.06416701806</v>
      </c>
      <c r="F43" s="43"/>
      <c r="G43" s="43"/>
      <c r="H43" s="43"/>
      <c r="I43" s="43"/>
      <c r="J43" s="43"/>
      <c r="K43" s="43"/>
      <c r="L43" s="43"/>
      <c r="M43" s="43"/>
      <c r="N43" s="43"/>
      <c r="O43" s="43"/>
      <c r="P43" s="43"/>
      <c r="Q43" s="43"/>
      <c r="R43" s="43"/>
      <c r="S43" s="43"/>
      <c r="T43" s="43"/>
      <c r="U43" s="43"/>
      <c r="V43" s="43"/>
      <c r="W43" s="43"/>
      <c r="X43" s="43"/>
      <c r="Y43" s="43"/>
    </row>
    <row r="44">
      <c r="A44" s="139"/>
      <c r="B44" s="49"/>
      <c r="C44" s="145" t="s">
        <v>187</v>
      </c>
      <c r="D44" s="146">
        <f>sum(D41:D43)</f>
        <v>84591090</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224</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225</v>
      </c>
      <c r="C47" s="145" t="s">
        <v>226</v>
      </c>
      <c r="D47" s="146">
        <f>'Revenues 2023'!F9</f>
        <v>26467798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227</v>
      </c>
      <c r="D48" s="146">
        <f>'Expenses 2023'!F40</f>
        <v>5427958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228</v>
      </c>
      <c r="D49" s="166">
        <f>if(D48=0, "$0",D47/D48)</f>
        <v>4.87619801</v>
      </c>
      <c r="E49" s="150" t="s">
        <v>229</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230</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231</v>
      </c>
      <c r="C52" s="145" t="s">
        <v>232</v>
      </c>
      <c r="D52" s="146">
        <f>sum('Balance Sheet 2023'!E2:E10)</f>
        <v>21302319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233</v>
      </c>
      <c r="D53" s="146">
        <f>sum('Balance Sheet 2023'!E19:E22)</f>
        <v>19207718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234</v>
      </c>
      <c r="D54" s="168">
        <f>D52/D53</f>
        <v>1.109049966</v>
      </c>
      <c r="E54" s="150" t="s">
        <v>235</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236</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237</v>
      </c>
      <c r="C57" s="145" t="s">
        <v>238</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239</v>
      </c>
      <c r="D58" s="146">
        <f>'Balance Sheet 2023'!E18</f>
        <v>425949812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240</v>
      </c>
      <c r="D59" s="169">
        <f>D57/D58</f>
        <v>0</v>
      </c>
      <c r="E59" s="150" t="s">
        <v>241</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SAN FRANCISCO SYMPHONY</v>
      </c>
      <c r="B1" s="2" t="s">
        <v>253</v>
      </c>
      <c r="C1" s="139"/>
      <c r="D1" s="139"/>
      <c r="E1" s="139"/>
      <c r="F1" s="140"/>
      <c r="G1" s="140"/>
      <c r="H1" s="140"/>
      <c r="I1" s="43"/>
      <c r="J1" s="43"/>
      <c r="K1" s="43"/>
      <c r="L1" s="43"/>
      <c r="M1" s="43"/>
      <c r="N1" s="43"/>
      <c r="O1" s="43"/>
      <c r="P1" s="43"/>
      <c r="Q1" s="43"/>
      <c r="R1" s="43"/>
      <c r="S1" s="43"/>
      <c r="T1" s="43"/>
      <c r="U1" s="43"/>
      <c r="V1" s="43"/>
      <c r="W1" s="43"/>
      <c r="X1" s="43"/>
      <c r="Y1" s="43"/>
    </row>
    <row r="2">
      <c r="A2" s="141" t="s">
        <v>185</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186</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254</v>
      </c>
      <c r="E4" s="45" t="s">
        <v>255</v>
      </c>
      <c r="F4" s="45" t="s">
        <v>256</v>
      </c>
      <c r="G4" s="59" t="s">
        <v>257</v>
      </c>
      <c r="H4" s="59"/>
      <c r="I4" s="43"/>
      <c r="J4" s="43"/>
      <c r="K4" s="43"/>
      <c r="L4" s="43"/>
      <c r="M4" s="43"/>
      <c r="N4" s="43"/>
      <c r="O4" s="43"/>
      <c r="P4" s="43"/>
      <c r="Q4" s="43"/>
      <c r="R4" s="43"/>
      <c r="S4" s="43"/>
      <c r="T4" s="43"/>
      <c r="U4" s="43"/>
      <c r="V4" s="43"/>
      <c r="W4" s="43"/>
      <c r="X4" s="43"/>
      <c r="Y4" s="43"/>
    </row>
    <row r="5">
      <c r="A5" s="139"/>
      <c r="B5" s="49"/>
      <c r="C5" s="148" t="s">
        <v>185</v>
      </c>
      <c r="D5" s="177">
        <f>'Ratios 2021'!D8</f>
        <v>1.443831908</v>
      </c>
      <c r="E5" s="177">
        <f>'Ratios 2022'!D8</f>
        <v>1.335800887</v>
      </c>
      <c r="F5" s="177">
        <f>'Ratios 2023'!D8</f>
        <v>1.243062076</v>
      </c>
      <c r="G5" s="177">
        <f>average(D5:F5)</f>
        <v>1.34089829</v>
      </c>
      <c r="H5" s="150" t="s">
        <v>192</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193</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194</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254</v>
      </c>
      <c r="E9" s="45" t="s">
        <v>255</v>
      </c>
      <c r="F9" s="45" t="s">
        <v>256</v>
      </c>
      <c r="G9" s="59" t="s">
        <v>257</v>
      </c>
      <c r="H9" s="59"/>
      <c r="I9" s="43"/>
      <c r="J9" s="43"/>
      <c r="K9" s="43"/>
      <c r="L9" s="43"/>
      <c r="M9" s="43"/>
      <c r="N9" s="43"/>
      <c r="O9" s="43"/>
      <c r="P9" s="43"/>
      <c r="Q9" s="43"/>
      <c r="R9" s="43"/>
      <c r="S9" s="43"/>
      <c r="T9" s="43"/>
      <c r="U9" s="43"/>
      <c r="V9" s="43"/>
      <c r="W9" s="43"/>
      <c r="X9" s="43"/>
      <c r="Y9" s="43"/>
    </row>
    <row r="10">
      <c r="A10" s="139"/>
      <c r="B10" s="49"/>
      <c r="C10" s="148" t="s">
        <v>193</v>
      </c>
      <c r="D10" s="149">
        <f>'Ratios 2021'!D14</f>
        <v>5.402215828</v>
      </c>
      <c r="E10" s="149">
        <f>'Ratios 2022'!D14</f>
        <v>7.028237841</v>
      </c>
      <c r="F10" s="149">
        <f>'Ratios 2023'!D14</f>
        <v>7.010614097</v>
      </c>
      <c r="G10" s="177">
        <f>average(D10:F10)</f>
        <v>6.480355922</v>
      </c>
      <c r="H10" s="150" t="s">
        <v>192</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198</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199</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254</v>
      </c>
      <c r="E14" s="45" t="s">
        <v>255</v>
      </c>
      <c r="F14" s="45" t="s">
        <v>256</v>
      </c>
      <c r="G14" s="59" t="s">
        <v>257</v>
      </c>
      <c r="H14" s="59"/>
      <c r="I14" s="43"/>
      <c r="J14" s="43"/>
      <c r="K14" s="43"/>
      <c r="L14" s="43"/>
      <c r="M14" s="43"/>
      <c r="N14" s="43"/>
      <c r="O14" s="43"/>
      <c r="P14" s="43"/>
      <c r="Q14" s="43"/>
      <c r="R14" s="43"/>
      <c r="S14" s="43"/>
      <c r="T14" s="43"/>
      <c r="U14" s="43"/>
      <c r="V14" s="43"/>
      <c r="W14" s="43"/>
      <c r="X14" s="43"/>
      <c r="Y14" s="43"/>
    </row>
    <row r="15">
      <c r="A15" s="139"/>
      <c r="B15" s="49"/>
      <c r="C15" s="148" t="s">
        <v>201</v>
      </c>
      <c r="D15" s="180">
        <f>'Ratios 2021'!D20</f>
        <v>52.67398577</v>
      </c>
      <c r="E15" s="180">
        <f>'Ratios 2022'!D20</f>
        <v>49.11116244</v>
      </c>
      <c r="F15" s="180">
        <f>'Ratios 2023'!D20</f>
        <v>51.57844922</v>
      </c>
      <c r="G15" s="177">
        <f>average(D15:F15)</f>
        <v>51.12119915</v>
      </c>
      <c r="H15" s="150" t="s">
        <v>192</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203</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204</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254</v>
      </c>
      <c r="E19" s="45" t="s">
        <v>255</v>
      </c>
      <c r="F19" s="45" t="s">
        <v>256</v>
      </c>
      <c r="G19" s="59" t="s">
        <v>257</v>
      </c>
      <c r="H19" s="59"/>
      <c r="I19" s="43"/>
      <c r="J19" s="43"/>
      <c r="K19" s="43"/>
      <c r="L19" s="43"/>
      <c r="M19" s="43"/>
      <c r="N19" s="43"/>
      <c r="O19" s="43"/>
      <c r="P19" s="43"/>
      <c r="Q19" s="43"/>
      <c r="R19" s="43"/>
      <c r="S19" s="43"/>
      <c r="T19" s="43"/>
      <c r="U19" s="43"/>
      <c r="V19" s="43"/>
      <c r="W19" s="43"/>
      <c r="X19" s="43"/>
      <c r="Y19" s="43"/>
    </row>
    <row r="20">
      <c r="A20" s="139"/>
      <c r="B20" s="49"/>
      <c r="C20" s="148" t="s">
        <v>203</v>
      </c>
      <c r="D20" s="163">
        <f>'Ratios 2021'!D26</f>
        <v>0.2592163724</v>
      </c>
      <c r="E20" s="163">
        <f>'Ratios 2022'!D26</f>
        <v>0.4981331709</v>
      </c>
      <c r="F20" s="163">
        <f>'Ratios 2023'!D26</f>
        <v>0.464108765</v>
      </c>
      <c r="G20" s="181">
        <f>average(D20:F20)</f>
        <v>0.4071527694</v>
      </c>
      <c r="H20" s="150" t="s">
        <v>207</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208</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209</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254</v>
      </c>
      <c r="E24" s="45" t="s">
        <v>255</v>
      </c>
      <c r="F24" s="45" t="s">
        <v>256</v>
      </c>
      <c r="G24" s="59" t="s">
        <v>257</v>
      </c>
      <c r="H24" s="59"/>
      <c r="I24" s="43"/>
      <c r="J24" s="43"/>
      <c r="K24" s="43"/>
      <c r="L24" s="43"/>
      <c r="M24" s="43"/>
      <c r="N24" s="43"/>
      <c r="O24" s="43"/>
      <c r="P24" s="43"/>
      <c r="Q24" s="43"/>
      <c r="R24" s="43"/>
      <c r="S24" s="43"/>
      <c r="T24" s="43"/>
      <c r="U24" s="43"/>
      <c r="V24" s="43"/>
      <c r="W24" s="43"/>
      <c r="X24" s="43"/>
      <c r="Y24" s="43"/>
    </row>
    <row r="25">
      <c r="A25" s="139"/>
      <c r="B25" s="49"/>
      <c r="C25" s="148" t="s">
        <v>213</v>
      </c>
      <c r="D25" s="163">
        <f>'Ratios 2021'!D33</f>
        <v>0.6659456558</v>
      </c>
      <c r="E25" s="163">
        <f>'Ratios 2022'!D33</f>
        <v>0.631363493</v>
      </c>
      <c r="F25" s="163">
        <f>'Ratios 2023'!D33</f>
        <v>0.6458544511</v>
      </c>
      <c r="G25" s="181">
        <f>average(D25:F25)</f>
        <v>0.6477212</v>
      </c>
      <c r="H25" s="150" t="s">
        <v>214</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215</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216</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254</v>
      </c>
      <c r="E29" s="45" t="s">
        <v>255</v>
      </c>
      <c r="F29" s="45" t="s">
        <v>256</v>
      </c>
      <c r="G29" s="59" t="s">
        <v>257</v>
      </c>
      <c r="H29" s="59"/>
      <c r="I29" s="43"/>
      <c r="J29" s="43"/>
      <c r="K29" s="43"/>
      <c r="L29" s="43"/>
      <c r="M29" s="43"/>
      <c r="N29" s="43"/>
      <c r="O29" s="43"/>
      <c r="P29" s="43"/>
      <c r="Q29" s="43"/>
      <c r="R29" s="43"/>
      <c r="S29" s="43"/>
      <c r="T29" s="43"/>
      <c r="U29" s="43"/>
      <c r="V29" s="43"/>
      <c r="W29" s="43"/>
      <c r="X29" s="43"/>
      <c r="Y29" s="43"/>
    </row>
    <row r="30">
      <c r="A30" s="139"/>
      <c r="B30" s="49"/>
      <c r="C30" s="148" t="s">
        <v>215</v>
      </c>
      <c r="D30" s="163">
        <f>'Ratios 2021'!D38</f>
        <v>0.242899895</v>
      </c>
      <c r="E30" s="163">
        <f>'Ratios 2022'!D38</f>
        <v>0.1976756381</v>
      </c>
      <c r="F30" s="163">
        <f>'Ratios 2023'!D38</f>
        <v>0.2165563141</v>
      </c>
      <c r="G30" s="181">
        <f>average(D30:F30)</f>
        <v>0.2190439491</v>
      </c>
      <c r="H30" s="150" t="s">
        <v>218</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219</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220</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254</v>
      </c>
      <c r="E34" s="45" t="s">
        <v>255</v>
      </c>
      <c r="F34" s="45" t="s">
        <v>256</v>
      </c>
      <c r="G34" s="59" t="s">
        <v>257</v>
      </c>
      <c r="H34" s="59"/>
      <c r="I34" s="43"/>
      <c r="J34" s="43"/>
      <c r="K34" s="43"/>
      <c r="L34" s="43"/>
      <c r="M34" s="43"/>
      <c r="N34" s="43"/>
      <c r="O34" s="43"/>
      <c r="P34" s="43"/>
      <c r="Q34" s="43"/>
      <c r="R34" s="43"/>
      <c r="S34" s="43"/>
      <c r="T34" s="43"/>
      <c r="U34" s="43"/>
      <c r="V34" s="43"/>
      <c r="W34" s="43"/>
      <c r="X34" s="43"/>
      <c r="Y34" s="43"/>
    </row>
    <row r="35">
      <c r="A35" s="139"/>
      <c r="B35" s="49"/>
      <c r="C35" s="148" t="s">
        <v>258</v>
      </c>
      <c r="D35" s="163">
        <f>'Ratios 2021'!E41</f>
        <v>0.7749245219</v>
      </c>
      <c r="E35" s="163">
        <f>'Ratios 2022'!E41</f>
        <v>0.7417850393</v>
      </c>
      <c r="F35" s="163">
        <f>'Ratios 2023'!E41</f>
        <v>0.7643297302</v>
      </c>
      <c r="G35" s="181">
        <f t="shared" ref="G35:G37" si="1">average(D35:F35)</f>
        <v>0.7603464305</v>
      </c>
      <c r="H35" s="181"/>
      <c r="I35" s="43"/>
      <c r="J35" s="43"/>
      <c r="K35" s="43"/>
      <c r="L35" s="43"/>
      <c r="M35" s="43"/>
      <c r="N35" s="43"/>
      <c r="O35" s="43"/>
      <c r="P35" s="43"/>
      <c r="Q35" s="43"/>
      <c r="R35" s="43"/>
      <c r="S35" s="43"/>
      <c r="T35" s="43"/>
      <c r="U35" s="43"/>
      <c r="V35" s="43"/>
      <c r="W35" s="43"/>
      <c r="X35" s="43"/>
      <c r="Y35" s="43"/>
    </row>
    <row r="36">
      <c r="A36" s="139"/>
      <c r="B36" s="52"/>
      <c r="C36" s="148" t="s">
        <v>222</v>
      </c>
      <c r="D36" s="163">
        <f>'Ratios 2021'!E42</f>
        <v>0.1603898963</v>
      </c>
      <c r="E36" s="163">
        <f>'Ratios 2022'!E42</f>
        <v>0.1646367298</v>
      </c>
      <c r="F36" s="163">
        <f>'Ratios 2023'!E42</f>
        <v>0.1715032517</v>
      </c>
      <c r="G36" s="181">
        <f t="shared" si="1"/>
        <v>0.1655099592</v>
      </c>
      <c r="H36" s="181"/>
      <c r="I36" s="43"/>
      <c r="J36" s="43"/>
      <c r="K36" s="43"/>
      <c r="L36" s="43"/>
      <c r="M36" s="43"/>
      <c r="N36" s="43"/>
      <c r="O36" s="43"/>
      <c r="P36" s="43"/>
      <c r="Q36" s="43"/>
      <c r="R36" s="43"/>
      <c r="S36" s="43"/>
      <c r="T36" s="43"/>
      <c r="U36" s="43"/>
      <c r="V36" s="43"/>
      <c r="W36" s="43"/>
      <c r="X36" s="43"/>
      <c r="Y36" s="43"/>
    </row>
    <row r="37">
      <c r="A37" s="139"/>
      <c r="B37" s="182"/>
      <c r="C37" s="148" t="s">
        <v>223</v>
      </c>
      <c r="D37" s="163">
        <f>'Ratios 2021'!E43</f>
        <v>0.06468558188</v>
      </c>
      <c r="E37" s="163">
        <f>'Ratios 2022'!E43</f>
        <v>0.0935782309</v>
      </c>
      <c r="F37" s="163">
        <f>'Ratios 2023'!E43</f>
        <v>0.06416701806</v>
      </c>
      <c r="G37" s="181">
        <f t="shared" si="1"/>
        <v>0.07414361028</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224</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225</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254</v>
      </c>
      <c r="E41" s="45" t="s">
        <v>255</v>
      </c>
      <c r="F41" s="45" t="s">
        <v>256</v>
      </c>
      <c r="G41" s="59" t="s">
        <v>257</v>
      </c>
      <c r="H41" s="59"/>
      <c r="I41" s="43"/>
      <c r="J41" s="43"/>
      <c r="K41" s="43"/>
      <c r="L41" s="43"/>
      <c r="M41" s="43"/>
      <c r="N41" s="43"/>
      <c r="O41" s="43"/>
      <c r="P41" s="43"/>
      <c r="Q41" s="43"/>
      <c r="R41" s="43"/>
      <c r="S41" s="43"/>
      <c r="T41" s="43"/>
      <c r="U41" s="43"/>
      <c r="V41" s="43"/>
      <c r="W41" s="43"/>
      <c r="X41" s="43"/>
      <c r="Y41" s="43"/>
    </row>
    <row r="42">
      <c r="A42" s="139"/>
      <c r="B42" s="49"/>
      <c r="C42" s="148" t="s">
        <v>228</v>
      </c>
      <c r="D42" s="166">
        <f>'Ratios 2021'!D49</f>
        <v>8.625937966</v>
      </c>
      <c r="E42" s="166">
        <f>'Ratios 2022'!D49</f>
        <v>5.423721931</v>
      </c>
      <c r="F42" s="166">
        <f>'Ratios 2023'!D49</f>
        <v>4.87619801</v>
      </c>
      <c r="G42" s="183">
        <f>average(D42:F42)</f>
        <v>6.308619303</v>
      </c>
      <c r="H42" s="150" t="s">
        <v>229</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230</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231</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254</v>
      </c>
      <c r="E46" s="45" t="s">
        <v>255</v>
      </c>
      <c r="F46" s="45" t="s">
        <v>256</v>
      </c>
      <c r="G46" s="59" t="s">
        <v>257</v>
      </c>
      <c r="H46" s="59"/>
      <c r="I46" s="43"/>
      <c r="J46" s="43"/>
      <c r="K46" s="43"/>
      <c r="L46" s="43"/>
      <c r="M46" s="43"/>
      <c r="N46" s="43"/>
      <c r="O46" s="43"/>
      <c r="P46" s="43"/>
      <c r="Q46" s="43"/>
      <c r="R46" s="43"/>
      <c r="S46" s="43"/>
      <c r="T46" s="43"/>
      <c r="U46" s="43"/>
      <c r="V46" s="43"/>
      <c r="W46" s="43"/>
      <c r="X46" s="43"/>
      <c r="Y46" s="43"/>
    </row>
    <row r="47">
      <c r="A47" s="139"/>
      <c r="B47" s="49"/>
      <c r="C47" s="148" t="s">
        <v>234</v>
      </c>
      <c r="D47" s="149">
        <f>'Ratios 2021'!D54</f>
        <v>1.582551404</v>
      </c>
      <c r="E47" s="149">
        <f>'Ratios 2022'!D54</f>
        <v>1.102806354</v>
      </c>
      <c r="F47" s="149">
        <f>'Ratios 2023'!D54</f>
        <v>1.109049966</v>
      </c>
      <c r="G47" s="177">
        <f>average(D47:F47)</f>
        <v>1.264802575</v>
      </c>
      <c r="H47" s="150" t="s">
        <v>235</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236</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237</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254</v>
      </c>
      <c r="E51" s="45" t="s">
        <v>255</v>
      </c>
      <c r="F51" s="45" t="s">
        <v>256</v>
      </c>
      <c r="G51" s="59" t="s">
        <v>257</v>
      </c>
      <c r="H51" s="59"/>
      <c r="I51" s="43"/>
      <c r="J51" s="43"/>
      <c r="K51" s="43"/>
      <c r="L51" s="43"/>
      <c r="M51" s="43"/>
      <c r="N51" s="43"/>
      <c r="O51" s="43"/>
      <c r="P51" s="43"/>
      <c r="Q51" s="43"/>
      <c r="R51" s="43"/>
      <c r="S51" s="43"/>
      <c r="T51" s="43"/>
      <c r="U51" s="43"/>
      <c r="V51" s="43"/>
      <c r="W51" s="43"/>
      <c r="X51" s="43"/>
      <c r="Y51" s="43"/>
    </row>
    <row r="52">
      <c r="A52" s="139"/>
      <c r="B52" s="49"/>
      <c r="C52" s="148" t="s">
        <v>240</v>
      </c>
      <c r="D52" s="184">
        <f>'Ratios 2021'!D59</f>
        <v>0</v>
      </c>
      <c r="E52" s="184">
        <f>'Ratios 2022'!D59</f>
        <v>0</v>
      </c>
      <c r="F52" s="184">
        <f>'Ratios 2023'!D59</f>
        <v>0</v>
      </c>
      <c r="G52" s="185">
        <f>average(D52:F52)</f>
        <v>0</v>
      </c>
      <c r="H52" s="150" t="s">
        <v>241</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SAN FRANCISCO SYMPHONY</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SAN FRANCISCO SYMPHONY</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5830.0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1448983.0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2076693.0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3.7584588E7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2836190.0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41116094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1.9116157E7</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176679.0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19292836</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3670986.0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446053.0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29840.0</v>
      </c>
      <c r="E21" s="50">
        <v>57010.0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29840.0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57010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57010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4.74435743E8</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3.93030026E8</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81405717</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81405717</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321603.0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1748274.0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-1426671</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38400.0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13644.0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24756</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98</v>
      </c>
      <c r="D39" s="74"/>
      <c r="E39" s="48">
        <v>228674.0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99</v>
      </c>
      <c r="D40" s="74"/>
      <c r="E40" s="48">
        <v>105792.0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100</v>
      </c>
      <c r="D41" s="74"/>
      <c r="E41" s="48">
        <v>71863.0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101</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406329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144993110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SAN FRANCISCO SYMPHONY</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20000</v>
      </c>
      <c r="D3" s="99">
        <v>20000.0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1552306</v>
      </c>
      <c r="D7" s="99">
        <v>52977.0</v>
      </c>
      <c r="E7" s="99">
        <v>1016234.0</v>
      </c>
      <c r="F7" s="99">
        <v>483095.0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113</v>
      </c>
      <c r="C9" s="98">
        <f t="shared" si="1"/>
        <v>35753128</v>
      </c>
      <c r="D9" s="99">
        <v>3.1431523E7</v>
      </c>
      <c r="E9" s="99">
        <v>1979099.0</v>
      </c>
      <c r="F9" s="99">
        <v>2342506.0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2204315</v>
      </c>
      <c r="D10" s="99">
        <v>1635353.0</v>
      </c>
      <c r="E10" s="99">
        <v>487549.0</v>
      </c>
      <c r="F10" s="99">
        <v>81413.0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6857171</v>
      </c>
      <c r="D11" s="99">
        <v>5655598.0</v>
      </c>
      <c r="E11" s="99">
        <v>524932.0</v>
      </c>
      <c r="F11" s="99">
        <v>676641.0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2705426</v>
      </c>
      <c r="D12" s="99">
        <v>2335164.0</v>
      </c>
      <c r="E12" s="99">
        <v>167117.0</v>
      </c>
      <c r="F12" s="99">
        <v>203145.0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2202329</v>
      </c>
      <c r="D14" s="99">
        <v>589783.0</v>
      </c>
      <c r="E14" s="99">
        <v>1500247.0</v>
      </c>
      <c r="F14" s="99">
        <v>112299.0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282027</v>
      </c>
      <c r="D15" s="99">
        <v>0.0</v>
      </c>
      <c r="E15" s="99">
        <v>282027.0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204230</v>
      </c>
      <c r="D16" s="99">
        <v>0.0</v>
      </c>
      <c r="E16" s="99">
        <v>204230.0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32400</v>
      </c>
      <c r="D17" s="99">
        <v>0.0</v>
      </c>
      <c r="E17" s="99">
        <v>32400.0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177074</v>
      </c>
      <c r="D18" s="99">
        <v>0.0</v>
      </c>
      <c r="E18" s="99">
        <v>0.0</v>
      </c>
      <c r="F18" s="99">
        <v>177074.0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1205868</v>
      </c>
      <c r="D19" s="99">
        <v>0.0</v>
      </c>
      <c r="E19" s="99">
        <v>1205868.0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9367586</v>
      </c>
      <c r="D20" s="99">
        <v>7774313.0</v>
      </c>
      <c r="E20" s="99">
        <v>961279.0</v>
      </c>
      <c r="F20" s="99">
        <v>631994.0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2579150</v>
      </c>
      <c r="D21" s="99">
        <v>2579150.0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472703</v>
      </c>
      <c r="D22" s="99">
        <v>397263.0</v>
      </c>
      <c r="E22" s="99">
        <v>75440.0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434303</v>
      </c>
      <c r="D23" s="99">
        <v>361919.0</v>
      </c>
      <c r="E23" s="99">
        <v>72384.0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1355743</v>
      </c>
      <c r="D25" s="99">
        <v>951326.0</v>
      </c>
      <c r="E25" s="99">
        <v>404417.0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317460</v>
      </c>
      <c r="D26" s="99">
        <v>240962.0</v>
      </c>
      <c r="E26" s="99">
        <v>41903.0</v>
      </c>
      <c r="F26" s="99">
        <v>34595.0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95867</v>
      </c>
      <c r="D28" s="99">
        <v>0.0</v>
      </c>
      <c r="E28" s="99">
        <v>95867.0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2298901</v>
      </c>
      <c r="D31" s="99">
        <v>1976616.0</v>
      </c>
      <c r="E31" s="99">
        <v>298482.0</v>
      </c>
      <c r="F31" s="99">
        <v>23803.0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413198</v>
      </c>
      <c r="D32" s="99">
        <v>82063.0</v>
      </c>
      <c r="E32" s="99">
        <v>331135.0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102" t="s">
        <v>138</v>
      </c>
      <c r="C34" s="98">
        <f t="shared" si="1"/>
        <v>812019</v>
      </c>
      <c r="D34" s="99">
        <v>0.0</v>
      </c>
      <c r="E34" s="99">
        <v>812019.0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139</v>
      </c>
      <c r="C35" s="98">
        <f t="shared" si="1"/>
        <v>552403</v>
      </c>
      <c r="D35" s="99">
        <v>552403.0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140</v>
      </c>
      <c r="C36" s="98">
        <f t="shared" si="1"/>
        <v>246061</v>
      </c>
      <c r="D36" s="99">
        <v>233032.0</v>
      </c>
      <c r="E36" s="99">
        <v>13029.0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141</v>
      </c>
      <c r="C37" s="98">
        <f t="shared" si="1"/>
        <v>236992</v>
      </c>
      <c r="D37" s="99">
        <v>233359.0</v>
      </c>
      <c r="E37" s="99">
        <v>3633.0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1309554</v>
      </c>
      <c r="D38" s="99">
        <v>0.0</v>
      </c>
      <c r="E38" s="99">
        <v>1309554.0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4">
        <f t="shared" ref="C40:F40" si="2">sum(C3:C39)</f>
        <v>73688214</v>
      </c>
      <c r="D40" s="104">
        <f t="shared" si="2"/>
        <v>57102804</v>
      </c>
      <c r="E40" s="104">
        <f t="shared" si="2"/>
        <v>11818845</v>
      </c>
      <c r="F40" s="104">
        <f t="shared" si="2"/>
        <v>4766565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SAN FRANCISCO SYMPHONY</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144</v>
      </c>
      <c r="B2" s="45">
        <v>1.0</v>
      </c>
      <c r="C2" s="46" t="s">
        <v>145</v>
      </c>
      <c r="D2" s="111"/>
      <c r="E2" s="112">
        <v>8159190.0</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3"/>
      <c r="E3" s="112">
        <v>430324.0</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1"/>
      <c r="E4" s="112">
        <v>5218634.0</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3"/>
      <c r="E5" s="112">
        <v>6912054.0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3"/>
      <c r="E8" s="112">
        <v>2883206.0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3"/>
      <c r="E9" s="112">
        <v>34664.0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1"/>
      <c r="E10" s="112">
        <v>1864478.0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2">
        <v>4.1533581E7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2">
        <v>2.3507208E7</v>
      </c>
      <c r="E12" s="109">
        <f>D11-D12</f>
        <v>18026373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3"/>
      <c r="E13" s="112">
        <v>1.20796593E8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3"/>
      <c r="E14" s="112">
        <v>2.02657735E8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3"/>
      <c r="E17" s="112">
        <v>9752756.0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4"/>
      <c r="E18" s="115">
        <f>sum(E2:E17)</f>
        <v>376736007</v>
      </c>
      <c r="F18" s="43"/>
      <c r="G18" s="43"/>
      <c r="H18" s="43"/>
      <c r="I18" s="43"/>
      <c r="J18" s="43"/>
      <c r="K18" s="43"/>
      <c r="L18" s="43"/>
      <c r="M18" s="43"/>
      <c r="N18" s="43"/>
      <c r="O18" s="43"/>
      <c r="P18" s="43"/>
      <c r="Q18" s="43"/>
      <c r="R18" s="43"/>
      <c r="S18" s="43"/>
      <c r="T18" s="43"/>
      <c r="U18" s="43"/>
      <c r="V18" s="43"/>
      <c r="W18" s="43"/>
      <c r="X18" s="43"/>
      <c r="Y18" s="43"/>
      <c r="Z18" s="43"/>
    </row>
    <row r="19">
      <c r="A19" s="44" t="s">
        <v>164</v>
      </c>
      <c r="B19" s="116">
        <v>17.0</v>
      </c>
      <c r="C19" s="117" t="s">
        <v>165</v>
      </c>
      <c r="D19" s="118"/>
      <c r="E19" s="112">
        <v>7201570.0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166</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167</v>
      </c>
      <c r="D21" s="118"/>
      <c r="E21" s="112">
        <v>8913262.0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168</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169</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170</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171</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172</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173</v>
      </c>
      <c r="D27" s="118"/>
      <c r="E27" s="119">
        <v>2862087.0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174</v>
      </c>
      <c r="D28" s="126"/>
      <c r="E28" s="127">
        <f>sum(E19:E27)</f>
        <v>18976919</v>
      </c>
      <c r="F28" s="43"/>
      <c r="G28" s="43"/>
      <c r="H28" s="43"/>
      <c r="I28" s="43"/>
      <c r="J28" s="43"/>
      <c r="K28" s="43"/>
      <c r="L28" s="43"/>
      <c r="M28" s="43"/>
      <c r="N28" s="43"/>
      <c r="O28" s="43"/>
      <c r="P28" s="43"/>
      <c r="Q28" s="43"/>
      <c r="R28" s="43"/>
      <c r="S28" s="43"/>
      <c r="T28" s="43"/>
      <c r="U28" s="43"/>
      <c r="V28" s="43"/>
      <c r="W28" s="43"/>
      <c r="X28" s="43"/>
      <c r="Y28" s="43"/>
      <c r="Z28" s="43"/>
    </row>
    <row r="29">
      <c r="A29" s="65" t="s">
        <v>175</v>
      </c>
      <c r="B29" s="128"/>
      <c r="C29" s="129" t="s">
        <v>176</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177</v>
      </c>
      <c r="D30" s="118"/>
      <c r="E30" s="112">
        <v>3.3173303E7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178</v>
      </c>
      <c r="D31" s="118"/>
      <c r="E31" s="112">
        <v>3.24585785E8</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179</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180</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181</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182</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183</v>
      </c>
      <c r="D36" s="132"/>
      <c r="E36" s="127">
        <f>sum(E30:E35)</f>
        <v>357759088</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184</v>
      </c>
      <c r="D37" s="136"/>
      <c r="E37" s="137">
        <f>E36+E28</f>
        <v>376736007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SAN FRANCISCO SYMPHONY</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185</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186</v>
      </c>
      <c r="C3" s="145" t="s">
        <v>187</v>
      </c>
      <c r="D3" s="146">
        <f>'Expenses 2021'!C40</f>
        <v>73688214</v>
      </c>
      <c r="E3" s="147"/>
      <c r="F3" s="43"/>
      <c r="G3" s="43"/>
      <c r="H3" s="43"/>
      <c r="I3" s="43"/>
      <c r="J3" s="43"/>
      <c r="K3" s="43"/>
      <c r="L3" s="43"/>
      <c r="M3" s="43"/>
      <c r="N3" s="43"/>
      <c r="O3" s="43"/>
      <c r="P3" s="43"/>
      <c r="Q3" s="43"/>
      <c r="R3" s="43"/>
      <c r="S3" s="43"/>
      <c r="T3" s="43"/>
      <c r="U3" s="43"/>
      <c r="V3" s="43"/>
      <c r="W3" s="43"/>
      <c r="X3" s="43"/>
      <c r="Y3" s="43"/>
    </row>
    <row r="4">
      <c r="A4" s="139"/>
      <c r="B4" s="49"/>
      <c r="C4" s="145" t="s">
        <v>188</v>
      </c>
      <c r="D4" s="146">
        <f>'Expenses 2021'!C31</f>
        <v>2298901</v>
      </c>
      <c r="E4" s="147"/>
      <c r="F4" s="43"/>
      <c r="G4" s="43"/>
      <c r="H4" s="43"/>
      <c r="I4" s="43"/>
      <c r="J4" s="43"/>
      <c r="K4" s="43"/>
      <c r="L4" s="43"/>
      <c r="M4" s="43"/>
      <c r="N4" s="43"/>
      <c r="O4" s="43"/>
      <c r="P4" s="43"/>
      <c r="Q4" s="43"/>
      <c r="R4" s="43"/>
      <c r="S4" s="43"/>
      <c r="T4" s="43"/>
      <c r="U4" s="43"/>
      <c r="V4" s="43"/>
      <c r="W4" s="43"/>
      <c r="X4" s="43"/>
      <c r="Y4" s="43"/>
    </row>
    <row r="5">
      <c r="A5" s="139"/>
      <c r="B5" s="49"/>
      <c r="C5" s="145" t="s">
        <v>189</v>
      </c>
      <c r="D5" s="146">
        <f>D3-D4</f>
        <v>71389313</v>
      </c>
      <c r="E5" s="147"/>
      <c r="F5" s="43"/>
      <c r="G5" s="43"/>
      <c r="H5" s="43"/>
      <c r="I5" s="43"/>
      <c r="J5" s="43"/>
      <c r="K5" s="43"/>
      <c r="L5" s="43"/>
      <c r="M5" s="43"/>
      <c r="N5" s="43"/>
      <c r="O5" s="43"/>
      <c r="P5" s="43"/>
      <c r="Q5" s="43"/>
      <c r="R5" s="43"/>
      <c r="S5" s="43"/>
      <c r="T5" s="43"/>
      <c r="U5" s="43"/>
      <c r="V5" s="43"/>
      <c r="W5" s="43"/>
      <c r="X5" s="43"/>
      <c r="Y5" s="43"/>
    </row>
    <row r="6">
      <c r="A6" s="139"/>
      <c r="B6" s="49"/>
      <c r="C6" s="145" t="s">
        <v>190</v>
      </c>
      <c r="D6" s="146">
        <f>D5/12</f>
        <v>5949109.417</v>
      </c>
      <c r="E6" s="147"/>
      <c r="F6" s="43"/>
      <c r="G6" s="43"/>
      <c r="H6" s="43"/>
      <c r="I6" s="43"/>
      <c r="J6" s="43"/>
      <c r="K6" s="43"/>
      <c r="L6" s="43"/>
      <c r="M6" s="43"/>
      <c r="N6" s="43"/>
      <c r="O6" s="43"/>
      <c r="P6" s="43"/>
      <c r="Q6" s="43"/>
      <c r="R6" s="43"/>
      <c r="S6" s="43"/>
      <c r="T6" s="43"/>
      <c r="U6" s="43"/>
      <c r="V6" s="43"/>
      <c r="W6" s="43"/>
      <c r="X6" s="43"/>
      <c r="Y6" s="43"/>
    </row>
    <row r="7">
      <c r="A7" s="139"/>
      <c r="B7" s="49"/>
      <c r="C7" s="145" t="s">
        <v>191</v>
      </c>
      <c r="D7" s="75">
        <f>'Balance Sheet 2021'!E2+'Balance Sheet 2021'!E3</f>
        <v>8589514</v>
      </c>
      <c r="E7" s="147"/>
      <c r="F7" s="43"/>
      <c r="G7" s="43"/>
      <c r="H7" s="43"/>
      <c r="I7" s="43"/>
      <c r="J7" s="43"/>
      <c r="K7" s="43"/>
      <c r="L7" s="43"/>
      <c r="M7" s="43"/>
      <c r="N7" s="43"/>
      <c r="O7" s="43"/>
      <c r="P7" s="43"/>
      <c r="Q7" s="43"/>
      <c r="R7" s="43"/>
      <c r="S7" s="43"/>
      <c r="T7" s="43"/>
      <c r="U7" s="43"/>
      <c r="V7" s="43"/>
      <c r="W7" s="43"/>
      <c r="X7" s="43"/>
      <c r="Y7" s="43"/>
    </row>
    <row r="8">
      <c r="A8" s="139"/>
      <c r="B8" s="49"/>
      <c r="C8" s="148" t="s">
        <v>185</v>
      </c>
      <c r="D8" s="149">
        <f>D7/D6</f>
        <v>1.443831908</v>
      </c>
      <c r="E8" s="150" t="s">
        <v>192</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193</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194</v>
      </c>
      <c r="C11" s="145" t="s">
        <v>195</v>
      </c>
      <c r="D11" s="75">
        <f>'Balance Sheet 2021'!E30</f>
        <v>33173303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196</v>
      </c>
      <c r="D12" s="75">
        <f>'Expenses 2021'!C40</f>
        <v>73688214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197</v>
      </c>
      <c r="D13" s="146">
        <f>D12/12</f>
        <v>6140684.5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193</v>
      </c>
      <c r="D14" s="149">
        <f>D11/D13</f>
        <v>5.402215828</v>
      </c>
      <c r="E14" s="150" t="s">
        <v>192</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198</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199</v>
      </c>
      <c r="C17" s="145" t="s">
        <v>200</v>
      </c>
      <c r="D17" s="75">
        <f>sum('Balance Sheet 2021'!E13:E15)</f>
        <v>323454328</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196</v>
      </c>
      <c r="D18" s="75">
        <f>'Expenses 2021'!C40</f>
        <v>73688214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197</v>
      </c>
      <c r="D19" s="146">
        <f>D18/12</f>
        <v>6140684.5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201</v>
      </c>
      <c r="D20" s="149">
        <f>D17/D19</f>
        <v>52.67398577</v>
      </c>
      <c r="E20" s="150" t="s">
        <v>192</v>
      </c>
      <c r="F20" s="43"/>
      <c r="G20" s="43"/>
      <c r="H20" s="43"/>
      <c r="I20" s="43"/>
      <c r="J20" s="43"/>
      <c r="K20" s="43"/>
      <c r="L20" s="43"/>
      <c r="M20" s="43"/>
      <c r="N20" s="43"/>
      <c r="O20" s="43"/>
      <c r="P20" s="43"/>
      <c r="Q20" s="43"/>
      <c r="R20" s="43"/>
      <c r="S20" s="43"/>
      <c r="T20" s="43"/>
      <c r="U20" s="43"/>
      <c r="V20" s="43"/>
      <c r="W20" s="43"/>
      <c r="X20" s="43"/>
      <c r="Y20" s="43"/>
    </row>
    <row r="21">
      <c r="A21" s="139"/>
      <c r="B21" s="49"/>
      <c r="C21" s="154" t="s">
        <v>202</v>
      </c>
      <c r="D21" s="155">
        <f>D20+D8</f>
        <v>54.11781768</v>
      </c>
      <c r="E21" s="156" t="s">
        <v>192</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203</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204</v>
      </c>
      <c r="C24" s="160"/>
      <c r="D24" s="161">
        <f>max('Revenues 2021'!E2:E7,'Revenues 2021'!F10:F15)</f>
        <v>37584588</v>
      </c>
      <c r="E24" s="162" t="s">
        <v>205</v>
      </c>
      <c r="F24" s="43"/>
      <c r="G24" s="43"/>
      <c r="H24" s="43"/>
      <c r="I24" s="43"/>
      <c r="J24" s="43"/>
      <c r="K24" s="43"/>
      <c r="L24" s="43"/>
      <c r="M24" s="43"/>
      <c r="N24" s="43"/>
      <c r="O24" s="43"/>
      <c r="P24" s="43"/>
      <c r="Q24" s="43"/>
      <c r="R24" s="43"/>
      <c r="S24" s="43"/>
      <c r="T24" s="43"/>
      <c r="U24" s="43"/>
      <c r="V24" s="43"/>
      <c r="W24" s="43"/>
      <c r="X24" s="43"/>
      <c r="Y24" s="43"/>
    </row>
    <row r="25">
      <c r="A25" s="139"/>
      <c r="B25" s="49"/>
      <c r="C25" s="145" t="s">
        <v>206</v>
      </c>
      <c r="D25" s="146">
        <f>'Revenues 2021'!F44</f>
        <v>144993110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203</v>
      </c>
      <c r="D26" s="163">
        <f>D24/D25</f>
        <v>0.2592163724</v>
      </c>
      <c r="E26" s="150" t="s">
        <v>207</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208</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209</v>
      </c>
      <c r="C29" s="145" t="s">
        <v>210</v>
      </c>
      <c r="D29" s="75">
        <f>SUM('Expenses 2021'!C7:C9)</f>
        <v>37305434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211</v>
      </c>
      <c r="D30" s="75">
        <f>SUM('Expenses 2021'!C10:C12)</f>
        <v>11766912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212</v>
      </c>
      <c r="D31" s="75">
        <f>sum(D29:D30)</f>
        <v>49072346</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187</v>
      </c>
      <c r="D32" s="75">
        <f>'Expenses 2021'!C40</f>
        <v>73688214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213</v>
      </c>
      <c r="D33" s="163">
        <f>D31/D32</f>
        <v>0.6659456558</v>
      </c>
      <c r="E33" s="150" t="s">
        <v>214</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215</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216</v>
      </c>
      <c r="C36" s="145" t="s">
        <v>217</v>
      </c>
      <c r="D36" s="75">
        <f>SUM('Expenses 2021'!C10:C11)</f>
        <v>9061486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210</v>
      </c>
      <c r="D37" s="75">
        <f>SUM('Expenses 2021'!C7:C9)</f>
        <v>37305434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215</v>
      </c>
      <c r="D38" s="163">
        <f>D36/D37</f>
        <v>0.242899895</v>
      </c>
      <c r="E38" s="150" t="s">
        <v>218</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219</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220</v>
      </c>
      <c r="C41" s="148" t="s">
        <v>221</v>
      </c>
      <c r="D41" s="75">
        <f>'Expenses 2021'!D40</f>
        <v>57102804</v>
      </c>
      <c r="E41" s="165">
        <f t="shared" ref="E41:E44" si="1">D41/$D$44</f>
        <v>0.7749245219</v>
      </c>
      <c r="F41" s="43"/>
      <c r="G41" s="43"/>
      <c r="H41" s="43"/>
      <c r="I41" s="43"/>
      <c r="J41" s="43"/>
      <c r="K41" s="43"/>
      <c r="L41" s="43"/>
      <c r="M41" s="43"/>
      <c r="N41" s="43"/>
      <c r="O41" s="43"/>
      <c r="P41" s="43"/>
      <c r="Q41" s="43"/>
      <c r="R41" s="43"/>
      <c r="S41" s="43"/>
      <c r="T41" s="43"/>
      <c r="U41" s="43"/>
      <c r="V41" s="43"/>
      <c r="W41" s="43"/>
      <c r="X41" s="43"/>
      <c r="Y41" s="43"/>
    </row>
    <row r="42">
      <c r="A42" s="139"/>
      <c r="B42" s="49"/>
      <c r="C42" s="148" t="s">
        <v>222</v>
      </c>
      <c r="D42" s="146">
        <f>'Expenses 2021'!E40</f>
        <v>11818845</v>
      </c>
      <c r="E42" s="165">
        <f t="shared" si="1"/>
        <v>0.1603898963</v>
      </c>
      <c r="F42" s="43"/>
      <c r="G42" s="43"/>
      <c r="H42" s="43"/>
      <c r="I42" s="43"/>
      <c r="J42" s="43"/>
      <c r="K42" s="43"/>
      <c r="L42" s="43"/>
      <c r="M42" s="43"/>
      <c r="N42" s="43"/>
      <c r="O42" s="43"/>
      <c r="P42" s="43"/>
      <c r="Q42" s="43"/>
      <c r="R42" s="43"/>
      <c r="S42" s="43"/>
      <c r="T42" s="43"/>
      <c r="U42" s="43"/>
      <c r="V42" s="43"/>
      <c r="W42" s="43"/>
      <c r="X42" s="43"/>
      <c r="Y42" s="43"/>
    </row>
    <row r="43">
      <c r="A43" s="139"/>
      <c r="B43" s="49"/>
      <c r="C43" s="148" t="s">
        <v>223</v>
      </c>
      <c r="D43" s="146">
        <f>'Expenses 2021'!F40</f>
        <v>4766565</v>
      </c>
      <c r="E43" s="165">
        <f t="shared" si="1"/>
        <v>0.06468558188</v>
      </c>
      <c r="F43" s="43"/>
      <c r="G43" s="43"/>
      <c r="H43" s="43"/>
      <c r="I43" s="43"/>
      <c r="J43" s="43"/>
      <c r="K43" s="43"/>
      <c r="L43" s="43"/>
      <c r="M43" s="43"/>
      <c r="N43" s="43"/>
      <c r="O43" s="43"/>
      <c r="P43" s="43"/>
      <c r="Q43" s="43"/>
      <c r="R43" s="43"/>
      <c r="S43" s="43"/>
      <c r="T43" s="43"/>
      <c r="U43" s="43"/>
      <c r="V43" s="43"/>
      <c r="W43" s="43"/>
      <c r="X43" s="43"/>
      <c r="Y43" s="43"/>
    </row>
    <row r="44">
      <c r="A44" s="139"/>
      <c r="B44" s="49"/>
      <c r="C44" s="145" t="s">
        <v>187</v>
      </c>
      <c r="D44" s="146">
        <f>sum(D41:D43)</f>
        <v>73688214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224</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225</v>
      </c>
      <c r="C47" s="145" t="s">
        <v>226</v>
      </c>
      <c r="D47" s="146">
        <f>'Revenues 2021'!F9</f>
        <v>41116094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227</v>
      </c>
      <c r="D48" s="146">
        <f>'Expenses 2021'!F40</f>
        <v>4766565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228</v>
      </c>
      <c r="D49" s="166">
        <f>if(D48=0, "$0",D47/D48)</f>
        <v>8.625937966</v>
      </c>
      <c r="E49" s="150" t="s">
        <v>229</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230</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231</v>
      </c>
      <c r="C52" s="145" t="s">
        <v>232</v>
      </c>
      <c r="D52" s="146">
        <f>sum('Balance Sheet 2021'!E2:E10)</f>
        <v>25502550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233</v>
      </c>
      <c r="D53" s="146">
        <f>sum('Balance Sheet 2021'!E19:E22)</f>
        <v>16114832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234</v>
      </c>
      <c r="D54" s="168">
        <f>D52/D53</f>
        <v>1.582551404</v>
      </c>
      <c r="E54" s="150" t="s">
        <v>235</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236</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237</v>
      </c>
      <c r="C57" s="145" t="s">
        <v>238</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239</v>
      </c>
      <c r="D58" s="146">
        <f>'Balance Sheet 2021'!E18</f>
        <v>376736007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240</v>
      </c>
      <c r="D59" s="169">
        <f>D57/D58</f>
        <v>0</v>
      </c>
      <c r="E59" s="150" t="s">
        <v>241</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SAN FRANCISCO SYMPHONY</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45445.0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3180497.0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2427176.0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3.5420457E7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1216443.0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41073575</v>
      </c>
      <c r="G9" s="58"/>
      <c r="H9" s="58"/>
      <c r="I9" s="58"/>
      <c r="J9" s="58"/>
      <c r="K9" s="58"/>
      <c r="L9" s="58"/>
      <c r="M9" s="58"/>
      <c r="N9" s="58"/>
      <c r="O9" s="58"/>
      <c r="P9" s="58"/>
      <c r="Q9" s="58"/>
      <c r="R9" s="58"/>
      <c r="S9" s="58"/>
      <c r="T9" s="58"/>
      <c r="U9" s="58"/>
      <c r="V9" s="58"/>
      <c r="W9" s="58"/>
      <c r="X9" s="58"/>
      <c r="Y9" s="58"/>
      <c r="Z9" s="58"/>
    </row>
    <row r="10">
      <c r="A10" s="44" t="s">
        <v>62</v>
      </c>
      <c r="B10" s="59" t="s">
        <v>63</v>
      </c>
      <c r="C10" s="60" t="s">
        <v>242</v>
      </c>
      <c r="D10" s="15"/>
      <c r="E10" s="15"/>
      <c r="F10" s="48">
        <v>2.6617142E7</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201729.0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26818871</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5091515.0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196357.0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15333.0</v>
      </c>
      <c r="E21" s="50">
        <v>13899.0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15333</v>
      </c>
      <c r="E23" s="75">
        <f t="shared" si="1"/>
        <v>13899</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29232</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243</v>
      </c>
      <c r="D26" s="50">
        <v>1.98369041E8</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1.98900126E8</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-531085</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-531085</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944668.0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2793888.0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-1849220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76235.0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10629.0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65606</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100</v>
      </c>
      <c r="D39" s="74"/>
      <c r="E39" s="48">
        <v>211550.0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211550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71106401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SAN FRANCISCO SYMPHONY</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47058</v>
      </c>
      <c r="D3" s="99">
        <v>47058.0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597451</v>
      </c>
      <c r="D7" s="99">
        <v>119490.0</v>
      </c>
      <c r="E7" s="99">
        <v>298726.0</v>
      </c>
      <c r="F7" s="99">
        <v>179235.0</v>
      </c>
      <c r="G7" s="43"/>
      <c r="H7" s="43"/>
      <c r="I7" s="43"/>
      <c r="J7" s="43"/>
      <c r="K7" s="43"/>
      <c r="L7" s="43"/>
      <c r="M7" s="43"/>
      <c r="N7" s="43"/>
      <c r="O7" s="43"/>
      <c r="P7" s="43"/>
      <c r="Q7" s="43"/>
      <c r="R7" s="43"/>
      <c r="S7" s="43"/>
      <c r="T7" s="43"/>
      <c r="U7" s="43"/>
      <c r="V7" s="43"/>
      <c r="W7" s="43"/>
      <c r="X7" s="43"/>
      <c r="Y7" s="43"/>
      <c r="Z7" s="43"/>
    </row>
    <row r="8">
      <c r="A8" s="80">
        <v>6.0</v>
      </c>
      <c r="B8" s="96" t="s">
        <v>112</v>
      </c>
      <c r="C8" s="98">
        <f t="shared" si="1"/>
        <v>348500</v>
      </c>
      <c r="D8" s="99">
        <v>0.0</v>
      </c>
      <c r="E8" s="99">
        <v>209100.0</v>
      </c>
      <c r="F8" s="99">
        <v>139400.0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39388043</v>
      </c>
      <c r="D9" s="99">
        <v>3.3367114E7</v>
      </c>
      <c r="E9" s="99">
        <v>2179538.0</v>
      </c>
      <c r="F9" s="99">
        <v>3841391.0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1432558</v>
      </c>
      <c r="D10" s="99">
        <v>1047057.0</v>
      </c>
      <c r="E10" s="99">
        <v>230463.0</v>
      </c>
      <c r="F10" s="99">
        <v>155038.0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6540490</v>
      </c>
      <c r="D11" s="99">
        <v>4780442.0</v>
      </c>
      <c r="E11" s="99">
        <v>1052203.0</v>
      </c>
      <c r="F11" s="99">
        <v>707845.0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2786937</v>
      </c>
      <c r="D12" s="99">
        <v>2036972.0</v>
      </c>
      <c r="E12" s="99">
        <v>448349.0</v>
      </c>
      <c r="F12" s="99">
        <v>301616.0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3131351</v>
      </c>
      <c r="D14" s="99">
        <v>565380.0</v>
      </c>
      <c r="E14" s="99">
        <v>2037021.0</v>
      </c>
      <c r="F14" s="99">
        <v>528950.0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1109626</v>
      </c>
      <c r="D15" s="99">
        <v>0.0</v>
      </c>
      <c r="E15" s="99">
        <v>1109626.0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281999</v>
      </c>
      <c r="D16" s="99">
        <v>0.0</v>
      </c>
      <c r="E16" s="99">
        <v>281999.0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38480</v>
      </c>
      <c r="D17" s="99">
        <v>0.0</v>
      </c>
      <c r="E17" s="99">
        <v>38480.0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380300</v>
      </c>
      <c r="D18" s="99">
        <v>0.0</v>
      </c>
      <c r="E18" s="99">
        <v>0.0</v>
      </c>
      <c r="F18" s="99">
        <v>380300.0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981326</v>
      </c>
      <c r="D19" s="99">
        <v>478206.0</v>
      </c>
      <c r="E19" s="99">
        <v>503120.0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11493811</v>
      </c>
      <c r="D20" s="99">
        <v>8482078.0</v>
      </c>
      <c r="E20" s="99">
        <v>2525868.0</v>
      </c>
      <c r="F20" s="99">
        <v>485865.0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2437414</v>
      </c>
      <c r="D21" s="99">
        <v>2437414.0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855960</v>
      </c>
      <c r="D22" s="99">
        <v>713457.0</v>
      </c>
      <c r="E22" s="99">
        <v>63505.0</v>
      </c>
      <c r="F22" s="99">
        <v>78998.0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633306</v>
      </c>
      <c r="D23" s="99">
        <v>462884.0</v>
      </c>
      <c r="E23" s="99">
        <v>101883.0</v>
      </c>
      <c r="F23" s="99">
        <v>68539.0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1359</v>
      </c>
      <c r="D24" s="99">
        <v>1359.0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1112720</v>
      </c>
      <c r="D25" s="99">
        <v>757604.0</v>
      </c>
      <c r="E25" s="99">
        <v>319106.0</v>
      </c>
      <c r="F25" s="99">
        <v>36010.0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1239834</v>
      </c>
      <c r="D26" s="99">
        <v>1089634.0</v>
      </c>
      <c r="E26" s="99">
        <v>60906.0</v>
      </c>
      <c r="F26" s="99">
        <v>89294.0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15807</v>
      </c>
      <c r="D28" s="99">
        <v>0.0</v>
      </c>
      <c r="E28" s="99">
        <v>15807.0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247224</v>
      </c>
      <c r="D29" s="99">
        <v>0.0</v>
      </c>
      <c r="E29" s="99">
        <v>247224.0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614201</v>
      </c>
      <c r="D31" s="99">
        <v>289570.0</v>
      </c>
      <c r="E31" s="99">
        <v>299805.0</v>
      </c>
      <c r="F31" s="99">
        <v>24826.0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499079</v>
      </c>
      <c r="D32" s="99">
        <v>67652.0</v>
      </c>
      <c r="E32" s="99">
        <v>431427.0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60" t="s">
        <v>138</v>
      </c>
      <c r="C34" s="98">
        <f t="shared" si="1"/>
        <v>940227</v>
      </c>
      <c r="D34" s="99">
        <v>712379.0</v>
      </c>
      <c r="E34" s="99">
        <v>161274.0</v>
      </c>
      <c r="F34" s="99">
        <v>66574.0</v>
      </c>
      <c r="G34" s="43"/>
      <c r="H34" s="43"/>
      <c r="I34" s="43"/>
      <c r="J34" s="43"/>
      <c r="K34" s="43"/>
      <c r="L34" s="43"/>
      <c r="M34" s="43"/>
      <c r="N34" s="43"/>
      <c r="O34" s="43"/>
      <c r="P34" s="43"/>
      <c r="Q34" s="43"/>
      <c r="R34" s="43"/>
      <c r="S34" s="43"/>
      <c r="T34" s="43"/>
      <c r="U34" s="43"/>
      <c r="V34" s="43"/>
      <c r="W34" s="43"/>
      <c r="X34" s="43"/>
      <c r="Y34" s="43"/>
      <c r="Z34" s="43"/>
    </row>
    <row r="35">
      <c r="A35" s="45" t="s">
        <v>48</v>
      </c>
      <c r="B35" s="60" t="s">
        <v>244</v>
      </c>
      <c r="C35" s="98">
        <f t="shared" si="1"/>
        <v>573697</v>
      </c>
      <c r="D35" s="99">
        <v>511609.0</v>
      </c>
      <c r="E35" s="99">
        <v>0.0</v>
      </c>
      <c r="F35" s="99">
        <v>62088.0</v>
      </c>
      <c r="G35" s="43"/>
      <c r="H35" s="43"/>
      <c r="I35" s="43"/>
      <c r="J35" s="43"/>
      <c r="K35" s="43"/>
      <c r="L35" s="43"/>
      <c r="M35" s="43"/>
      <c r="N35" s="43"/>
      <c r="O35" s="43"/>
      <c r="P35" s="43"/>
      <c r="Q35" s="43"/>
      <c r="R35" s="43"/>
      <c r="S35" s="43"/>
      <c r="T35" s="43"/>
      <c r="U35" s="43"/>
      <c r="V35" s="43"/>
      <c r="W35" s="43"/>
      <c r="X35" s="43"/>
      <c r="Y35" s="43"/>
      <c r="Z35" s="43"/>
    </row>
    <row r="36">
      <c r="A36" s="45" t="s">
        <v>50</v>
      </c>
      <c r="B36" s="60" t="s">
        <v>245</v>
      </c>
      <c r="C36" s="98">
        <f t="shared" si="1"/>
        <v>515111</v>
      </c>
      <c r="D36" s="99">
        <v>515111.0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140</v>
      </c>
      <c r="C37" s="98">
        <f t="shared" si="1"/>
        <v>487373</v>
      </c>
      <c r="D37" s="99">
        <v>487373.0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2195165</v>
      </c>
      <c r="D38" s="99">
        <v>1060155.0</v>
      </c>
      <c r="E38" s="99">
        <v>708029.0</v>
      </c>
      <c r="F38" s="99">
        <v>426981.0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4">
        <f t="shared" ref="C40:F40" si="2">sum(C3:C39)</f>
        <v>80926407</v>
      </c>
      <c r="D40" s="104">
        <f t="shared" si="2"/>
        <v>60029998</v>
      </c>
      <c r="E40" s="104">
        <f t="shared" si="2"/>
        <v>13323459</v>
      </c>
      <c r="F40" s="104">
        <f t="shared" si="2"/>
        <v>7572950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SAN FRANCISCO SYMPHONY</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144</v>
      </c>
      <c r="B2" s="45">
        <v>1.0</v>
      </c>
      <c r="C2" s="46" t="s">
        <v>145</v>
      </c>
      <c r="D2" s="111"/>
      <c r="E2" s="112">
        <v>8486572.0</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3"/>
      <c r="E3" s="112">
        <v>453521.0</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1"/>
      <c r="E4" s="112">
        <v>5131474.0</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3"/>
      <c r="E5" s="112">
        <v>2198809.0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3"/>
      <c r="E8" s="112">
        <v>2838733.0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3"/>
      <c r="E9" s="112">
        <v>143623.0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1"/>
      <c r="E10" s="112">
        <v>1972629.0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2">
        <v>2.0440583E7</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2">
        <v>6140244.0</v>
      </c>
      <c r="E12" s="109">
        <f>D11-D12</f>
        <v>14300339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3"/>
      <c r="E13" s="112">
        <v>5.7400116E7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3"/>
      <c r="E14" s="112">
        <v>2.73799044E8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3"/>
      <c r="E17" s="112">
        <v>3.0519271E7</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4"/>
      <c r="E18" s="115">
        <f>sum(E2:E17)</f>
        <v>397244131</v>
      </c>
      <c r="F18" s="43"/>
      <c r="G18" s="43"/>
      <c r="H18" s="43"/>
      <c r="I18" s="43"/>
      <c r="J18" s="43"/>
      <c r="K18" s="43"/>
      <c r="L18" s="43"/>
      <c r="M18" s="43"/>
      <c r="N18" s="43"/>
      <c r="O18" s="43"/>
      <c r="P18" s="43"/>
      <c r="Q18" s="43"/>
      <c r="R18" s="43"/>
      <c r="S18" s="43"/>
      <c r="T18" s="43"/>
      <c r="U18" s="43"/>
      <c r="V18" s="43"/>
      <c r="W18" s="43"/>
      <c r="X18" s="43"/>
      <c r="Y18" s="43"/>
      <c r="Z18" s="43"/>
    </row>
    <row r="19">
      <c r="A19" s="44" t="s">
        <v>164</v>
      </c>
      <c r="B19" s="116">
        <v>17.0</v>
      </c>
      <c r="C19" s="117" t="s">
        <v>165</v>
      </c>
      <c r="D19" s="118"/>
      <c r="E19" s="112">
        <v>9516592.0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166</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167</v>
      </c>
      <c r="D21" s="118"/>
      <c r="E21" s="112">
        <v>9730088.0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168</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169</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170</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171</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172</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173</v>
      </c>
      <c r="D27" s="118"/>
      <c r="E27" s="119">
        <v>2346647.0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174</v>
      </c>
      <c r="D28" s="126"/>
      <c r="E28" s="127">
        <f>sum(E19:E27)</f>
        <v>21593327</v>
      </c>
      <c r="F28" s="43"/>
      <c r="G28" s="43"/>
      <c r="H28" s="43"/>
      <c r="I28" s="43"/>
      <c r="J28" s="43"/>
      <c r="K28" s="43"/>
      <c r="L28" s="43"/>
      <c r="M28" s="43"/>
      <c r="N28" s="43"/>
      <c r="O28" s="43"/>
      <c r="P28" s="43"/>
      <c r="Q28" s="43"/>
      <c r="R28" s="43"/>
      <c r="S28" s="43"/>
      <c r="T28" s="43"/>
      <c r="U28" s="43"/>
      <c r="V28" s="43"/>
      <c r="W28" s="43"/>
      <c r="X28" s="43"/>
      <c r="Y28" s="43"/>
      <c r="Z28" s="43"/>
    </row>
    <row r="29">
      <c r="A29" s="65" t="s">
        <v>175</v>
      </c>
      <c r="B29" s="128"/>
      <c r="C29" s="129" t="s">
        <v>176</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177</v>
      </c>
      <c r="D30" s="118"/>
      <c r="E30" s="112">
        <v>4.7397503E7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178</v>
      </c>
      <c r="D31" s="118"/>
      <c r="E31" s="112">
        <v>3.28253301E8</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179</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180</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181</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182</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183</v>
      </c>
      <c r="D36" s="132"/>
      <c r="E36" s="127">
        <f>sum(E30:E35)</f>
        <v>375650804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184</v>
      </c>
      <c r="D37" s="136"/>
      <c r="E37" s="137">
        <f>E36+E28</f>
        <v>397244131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