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<sst xmlns="http://schemas.openxmlformats.org/spreadsheetml/2006/main" count="892" uniqueCount="259">
  <si>
    <t>ASSOCIATION FOR CAREER AND TECHNICAL EDUCATION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</si>
  <si>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</si>
  <si>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</si>
  <si>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</si>
  <si>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</si>
  <si>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</si>
  <si>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</si>
  <si>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</si>
  <si>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</si>
  <si>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</si>
  <si>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</si>
  <si>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</si>
  <si>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</si>
  <si>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</si>
  <si>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</si>
  <si>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</si>
  <si>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</si>
  <si>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</si>
  <si>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</si>
  <si>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</si>
  <si>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</si>
  <si>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</si>
  <si>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</si>
  <si>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</si>
  <si>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</si>
  <si>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</si>
  <si>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</si>
  <si>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</si>
  <si>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</si>
  <si>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</si>
  <si>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</si>
  <si>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</si>
  <si>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</si>
  <si>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</si>
  <si>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</si>
  <si>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</si>
  <si>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</si>
  <si>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</si>
  <si>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</si>
  <si>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</si>
  <si>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</si>
  <si>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</si>
  <si>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</si>
  <si>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</si>
  <si>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</si>
  <si>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</si>
  <si>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</si>
  <si>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</si>
  <si>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</si>
  <si>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</si>
  <si>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</si>
  <si>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</si>
  <si>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</si>
  <si>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</si>
  <si>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</si>
  <si>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</si>
  <si>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</si>
  <si>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</si>
  <si>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</si>
  <si>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</si>
  <si>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</si>
  <si>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</si>
  <si>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</si>
  <si>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</si>
  <si>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CONVENTIONS, CONFERENCES</t>
  </si>
  <si>
    <t>MEMBERSHIP DUES</t>
  </si>
  <si>
    <t>PUBLICATIONS</t>
  </si>
  <si>
    <t>TECHNIQUES MAGAZINE</t>
  </si>
  <si>
    <t>ADVERTISING BANNER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</si>
  <si>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</si>
  <si>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</si>
  <si>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</si>
  <si>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</si>
  <si>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</si>
  <si>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</si>
  <si>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</si>
  <si>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</si>
  <si>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</si>
  <si>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</si>
  <si>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</si>
  <si>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</si>
  <si>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</si>
  <si>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</si>
  <si>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</si>
  <si>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</si>
  <si>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</si>
  <si>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</si>
  <si>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</si>
  <si>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</si>
  <si>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</si>
  <si>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</si>
  <si>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</si>
  <si>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</si>
  <si>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</si>
  <si>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</si>
  <si>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</si>
  <si>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</si>
  <si>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</si>
  <si>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</si>
  <si>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</si>
  <si>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</si>
  <si>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SPONSORSHIP INCOME</t>
  </si>
  <si>
    <t>OTHER REVENUE</t>
  </si>
  <si>
    <t>SERVICE FEE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</si>
  <si>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</si>
  <si>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</si>
  <si>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</si>
  <si>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</si>
  <si>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</si>
  <si>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</si>
  <si>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</si>
  <si>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</si>
  <si>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</si>
  <si>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</si>
  <si>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</si>
  <si>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</si>
  <si>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</si>
  <si>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</si>
  <si>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</si>
  <si>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</si>
  <si>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</si>
  <si>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</si>
  <si>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</si>
  <si>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</si>
  <si>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</si>
  <si>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</si>
  <si>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</si>
  <si>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</si>
  <si>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</si>
  <si>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</si>
  <si>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</si>
  <si>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</si>
  <si>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</si>
  <si>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</si>
  <si>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</si>
  <si>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</si>
  <si>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</si>
  <si>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</si>
  <si>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</si>
  <si>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</si>
  <si>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</si>
  <si>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MISCELLANEOUS</t>
  </si>
  <si>
    <t>COMMUNICATIONS</t>
  </si>
  <si>
    <t>DIRECT EXPENSES</t>
  </si>
  <si>
    <t>TAXES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</si>
  <si>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</si>
  <si>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</si>
  <si>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</si>
  <si>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</si>
  <si>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</si>
  <si>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</si>
  <si>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</si>
  <si>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</si>
  <si>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</si>
  <si>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</si>
  <si>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</si>
  <si>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</si>
  <si>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</si>
  <si>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</si>
  <si>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</si>
  <si>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</si>
  <si>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</si>
  <si>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</si>
  <si>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</si>
  <si>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</si>
  <si>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</si>
  <si>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</si>
  <si>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</si>
  <si>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</si>
  <si>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</si>
  <si>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</si>
  <si>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</si>
  <si>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</si>
  <si>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</si>
  <si>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</si>
  <si>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</si>
  <si>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</si>
  <si>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</si>
  <si>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</si>
  <si>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</si>
  <si>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</si>
  <si>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</si>
  <si>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</si>
  <si>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</si>
  <si>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</si>
  <si>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</si>
  <si>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</si>
  <si>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</si>
  <si>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</si>
  <si>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</si>
  <si>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</si>
  <si>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</si>
  <si>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</si>
  <si>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</si>
  <si>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</si>
  <si>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</si>
  <si>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</si>
  <si>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</si>
  <si>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</si>
  <si>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</si>
  <si>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</si>
  <si>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</si>
  <si>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</si>
  <si>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</si>
  <si>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</si>
  <si>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</si>
  <si>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</si>
  <si>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</si>
  <si>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</si>
  <si>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</si>
  <si>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</si>
  <si>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</si>
  <si>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</si>
  <si>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</si>
  <si>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</si>
  <si>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</si>
  <si>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</si>
  <si>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</si>
  <si>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</si>
  <si>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</si>
  <si>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</si>
  <si>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</si>
  <si>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</si>
  <si>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</si>
  <si>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</si>
  <si>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</si>
  <si>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</si>
  <si>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</si>
  <si>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</si>
  <si>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</si>
  <si>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</si>
  <si>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</si>
  <si>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</si>
  <si>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</si>
  <si>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</si>
  <si>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</si>
  <si>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</si>
  <si>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</si>
  <si>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</si>
  <si>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</si>
  <si>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</si>
  <si>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</si>
  <si>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</si>
  <si>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</si>
  <si>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</si>
  <si>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TECHNIQUESMAGAZINE</t>
  </si>
  <si>
    <r>
      <rPr>
        <rFont val="Roboto"/>
        <color rgb="FF000000"/>
        <sz val="10.0"/>
      </rPr>
      <t xml:space="preserve">Gross amount from sales of </t>
    </r>
    <r>
      <rPr>
        <rFont val="Roboto"/>
        <color rgb="FF000000"/>
        <sz val="10.0"/>
      </rPr>
      <t>assets other than inventory</t>
    </r>
  </si>
  <si>
    <t>SERVICE FEES</t>
  </si>
  <si>
    <t>All othe revenue</t>
  </si>
  <si>
    <t>COMMISSIONS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</si>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</sst>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ASSOCIATION FOR CAREER AND TECHNICAL EDUCATION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189</v>
      </c>
      <c r="C3" s="144" t="s">
        <v>190</v>
      </c>
      <c r="D3" s="145">
        <f>'Expenses 2023'!C40</f>
        <v>8778984</v>
      </c>
      <c r="E3" s="146"/>
      <c r="F3" s="43"/>
      <c r="G3" s="43"/>
      <c r="H3" s="43"/>
      <c r="I3" s="43"/>
      <c r="J3" s="43"/>
      <c r="K3" s="43"/>
      <c r="L3" s="43"/>
      <c r="M3" s="43"/>
      <c r="N3" s="43"/>
      <c r="O3" s="43"/>
      <c r="P3" s="43"/>
      <c r="Q3" s="43"/>
      <c r="R3" s="43"/>
      <c r="S3" s="43"/>
      <c r="T3" s="43"/>
      <c r="U3" s="43"/>
      <c r="V3" s="43"/>
      <c r="W3" s="43"/>
      <c r="X3" s="43"/>
      <c r="Y3" s="43"/>
    </row>
    <row r="4">
      <c r="A4" s="138"/>
      <c r="B4" s="49"/>
      <c r="C4" s="144" t="s">
        <v>191</v>
      </c>
      <c r="D4" s="145">
        <f>'Expenses 2023'!C31</f>
        <v>201100</v>
      </c>
      <c r="E4" s="146"/>
      <c r="F4" s="43"/>
      <c r="G4" s="43"/>
      <c r="H4" s="43"/>
      <c r="I4" s="43"/>
      <c r="J4" s="43"/>
      <c r="K4" s="43"/>
      <c r="L4" s="43"/>
      <c r="M4" s="43"/>
      <c r="N4" s="43"/>
      <c r="O4" s="43"/>
      <c r="P4" s="43"/>
      <c r="Q4" s="43"/>
      <c r="R4" s="43"/>
      <c r="S4" s="43"/>
      <c r="T4" s="43"/>
      <c r="U4" s="43"/>
      <c r="V4" s="43"/>
      <c r="W4" s="43"/>
      <c r="X4" s="43"/>
      <c r="Y4" s="43"/>
    </row>
    <row r="5">
      <c r="A5" s="138"/>
      <c r="B5" s="49"/>
      <c r="C5" s="144" t="s">
        <v>192</v>
      </c>
      <c r="D5" s="145">
        <f>D3-D4</f>
        <v>8577884</v>
      </c>
      <c r="E5" s="146"/>
      <c r="F5" s="43"/>
      <c r="G5" s="43"/>
      <c r="H5" s="43"/>
      <c r="I5" s="43"/>
      <c r="J5" s="43"/>
      <c r="K5" s="43"/>
      <c r="L5" s="43"/>
      <c r="M5" s="43"/>
      <c r="N5" s="43"/>
      <c r="O5" s="43"/>
      <c r="P5" s="43"/>
      <c r="Q5" s="43"/>
      <c r="R5" s="43"/>
      <c r="S5" s="43"/>
      <c r="T5" s="43"/>
      <c r="U5" s="43"/>
      <c r="V5" s="43"/>
      <c r="W5" s="43"/>
      <c r="X5" s="43"/>
      <c r="Y5" s="43"/>
    </row>
    <row r="6">
      <c r="A6" s="138"/>
      <c r="B6" s="49"/>
      <c r="C6" s="144" t="s">
        <v>193</v>
      </c>
      <c r="D6" s="145">
        <f>D5/12</f>
        <v>714823.6667</v>
      </c>
      <c r="E6" s="146"/>
      <c r="F6" s="43"/>
      <c r="G6" s="43"/>
      <c r="H6" s="43"/>
      <c r="I6" s="43"/>
      <c r="J6" s="43"/>
      <c r="K6" s="43"/>
      <c r="L6" s="43"/>
      <c r="M6" s="43"/>
      <c r="N6" s="43"/>
      <c r="O6" s="43"/>
      <c r="P6" s="43"/>
      <c r="Q6" s="43"/>
      <c r="R6" s="43"/>
      <c r="S6" s="43"/>
      <c r="T6" s="43"/>
      <c r="U6" s="43"/>
      <c r="V6" s="43"/>
      <c r="W6" s="43"/>
      <c r="X6" s="43"/>
      <c r="Y6" s="43"/>
    </row>
    <row r="7">
      <c r="A7" s="138"/>
      <c r="B7" s="49"/>
      <c r="C7" s="144" t="s">
        <v>194</v>
      </c>
      <c r="D7" s="75">
        <f>'Balance Sheet 2023'!E2+'Balance Sheet 2023'!E3</f>
        <v>30739</v>
      </c>
      <c r="E7" s="146"/>
      <c r="F7" s="43"/>
      <c r="G7" s="43"/>
      <c r="H7" s="43"/>
      <c r="I7" s="43"/>
      <c r="J7" s="43"/>
      <c r="K7" s="43"/>
      <c r="L7" s="43"/>
      <c r="M7" s="43"/>
      <c r="N7" s="43"/>
      <c r="O7" s="43"/>
      <c r="P7" s="43"/>
      <c r="Q7" s="43"/>
      <c r="R7" s="43"/>
      <c r="S7" s="43"/>
      <c r="T7" s="43"/>
      <c r="U7" s="43"/>
      <c r="V7" s="43"/>
      <c r="W7" s="43"/>
      <c r="X7" s="43"/>
      <c r="Y7" s="43"/>
    </row>
    <row r="8">
      <c r="A8" s="138"/>
      <c r="B8" s="49"/>
      <c r="C8" s="147" t="s">
        <v>188</v>
      </c>
      <c r="D8" s="148">
        <f>D7/D6</f>
        <v>0.0430022136</v>
      </c>
      <c r="E8" s="149" t="s">
        <v>195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197</v>
      </c>
      <c r="C11" s="144" t="s">
        <v>198</v>
      </c>
      <c r="D11" s="75">
        <f>'Balance Sheet 2023'!E30</f>
        <v>9328855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199</v>
      </c>
      <c r="D12" s="75">
        <f>'Expenses 2023'!C40</f>
        <v>8778984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200</v>
      </c>
      <c r="D13" s="145">
        <f>D12/12</f>
        <v>731582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196</v>
      </c>
      <c r="D14" s="148">
        <f>D11/D13</f>
        <v>12.75161909</v>
      </c>
      <c r="E14" s="149" t="s">
        <v>195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202</v>
      </c>
      <c r="C17" s="144" t="s">
        <v>203</v>
      </c>
      <c r="D17" s="75">
        <f>sum('Balance Sheet 2023'!E13:E15)</f>
        <v>10023861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199</v>
      </c>
      <c r="D18" s="75">
        <f>'Expenses 2023'!C40</f>
        <v>8778984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200</v>
      </c>
      <c r="D19" s="145">
        <f>D18/12</f>
        <v>731582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204</v>
      </c>
      <c r="D20" s="148">
        <f>D17/D19</f>
        <v>13.70162333</v>
      </c>
      <c r="E20" s="149" t="s">
        <v>195</v>
      </c>
      <c r="F20" s="43"/>
      <c r="G20" s="43"/>
      <c r="H20" s="43"/>
      <c r="I20" s="43"/>
      <c r="J20" s="43"/>
      <c r="K20" s="43"/>
      <c r="L20" s="43"/>
      <c r="M20" s="43"/>
      <c r="N20" s="43"/>
      <c r="O20" s="43"/>
      <c r="P20" s="43"/>
      <c r="Q20" s="43"/>
      <c r="R20" s="43"/>
      <c r="S20" s="43"/>
      <c r="T20" s="43"/>
      <c r="U20" s="43"/>
      <c r="V20" s="43"/>
      <c r="W20" s="43"/>
      <c r="X20" s="43"/>
      <c r="Y20" s="43"/>
    </row>
    <row r="21">
      <c r="A21" s="138"/>
      <c r="B21" s="49"/>
      <c r="C21" s="153" t="s">
        <v>205</v>
      </c>
      <c r="D21" s="154">
        <f>D20+D8</f>
        <v>13.74462554</v>
      </c>
      <c r="E21" s="155" t="s">
        <v>195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207</v>
      </c>
      <c r="C24" s="159"/>
      <c r="D24" s="160">
        <f>max('Revenues 2023'!E2:E7,'Revenues 2023'!F10:F15)</f>
        <v>4304709</v>
      </c>
      <c r="E24" s="161" t="s">
        <v>208</v>
      </c>
      <c r="F24" s="43"/>
      <c r="G24" s="43"/>
      <c r="H24" s="43"/>
      <c r="I24" s="43"/>
      <c r="J24" s="43"/>
      <c r="K24" s="43"/>
      <c r="L24" s="43"/>
      <c r="M24" s="43"/>
      <c r="N24" s="43"/>
      <c r="O24" s="43"/>
      <c r="P24" s="43"/>
      <c r="Q24" s="43"/>
      <c r="R24" s="43"/>
      <c r="S24" s="43"/>
      <c r="T24" s="43"/>
      <c r="U24" s="43"/>
      <c r="V24" s="43"/>
      <c r="W24" s="43"/>
      <c r="X24" s="43"/>
      <c r="Y24" s="43"/>
    </row>
    <row r="25">
      <c r="A25" s="138"/>
      <c r="B25" s="49"/>
      <c r="C25" s="144" t="s">
        <v>209</v>
      </c>
      <c r="D25" s="145">
        <f>'Revenues 2023'!F44</f>
        <v>9280005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206</v>
      </c>
      <c r="D26" s="162">
        <f>D24/D25</f>
        <v>0.4638692544</v>
      </c>
      <c r="E26" s="149" t="s">
        <v>210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212</v>
      </c>
      <c r="C29" s="144" t="s">
        <v>213</v>
      </c>
      <c r="D29" s="75">
        <f>SUM('Expenses 2023'!C7:C9)</f>
        <v>3108512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214</v>
      </c>
      <c r="D30" s="75">
        <f>SUM('Expenses 2023'!C10:C12)</f>
        <v>833302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215</v>
      </c>
      <c r="D31" s="75">
        <f>sum(D29:D30)</f>
        <v>3941814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190</v>
      </c>
      <c r="D32" s="75">
        <f>'Expenses 2023'!C40</f>
        <v>8778984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216</v>
      </c>
      <c r="D33" s="162">
        <f>D31/D32</f>
        <v>0.4490057164</v>
      </c>
      <c r="E33" s="149" t="s">
        <v>217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219</v>
      </c>
      <c r="C36" s="144" t="s">
        <v>220</v>
      </c>
      <c r="D36" s="75">
        <f>SUM('Expenses 2023'!C10:C11)</f>
        <v>604007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213</v>
      </c>
      <c r="D37" s="75">
        <f>SUM('Expenses 2023'!C7:C9)</f>
        <v>3108512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218</v>
      </c>
      <c r="D38" s="162">
        <f>D36/D37</f>
        <v>0.1943074371</v>
      </c>
      <c r="E38" s="149" t="s">
        <v>221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223</v>
      </c>
      <c r="C41" s="147" t="s">
        <v>250</v>
      </c>
      <c r="D41" s="75">
        <f>'Expenses 2023'!D40</f>
        <v>5678539</v>
      </c>
      <c r="E41" s="164">
        <f t="shared" ref="E41:E44" si="1">D41/$D$44</f>
        <v>0.6468332782</v>
      </c>
      <c r="F41" s="43"/>
      <c r="G41" s="43"/>
      <c r="H41" s="43"/>
      <c r="I41" s="43"/>
      <c r="J41" s="43"/>
      <c r="K41" s="43"/>
      <c r="L41" s="43"/>
      <c r="M41" s="43"/>
      <c r="N41" s="43"/>
      <c r="O41" s="43"/>
      <c r="P41" s="43"/>
      <c r="Q41" s="43"/>
      <c r="R41" s="43"/>
      <c r="S41" s="43"/>
      <c r="T41" s="43"/>
      <c r="U41" s="43"/>
      <c r="V41" s="43"/>
      <c r="W41" s="43"/>
      <c r="X41" s="43"/>
      <c r="Y41" s="43"/>
    </row>
    <row r="42">
      <c r="A42" s="138"/>
      <c r="B42" s="49"/>
      <c r="C42" s="147" t="s">
        <v>225</v>
      </c>
      <c r="D42" s="145">
        <f>'Expenses 2023'!E40</f>
        <v>3100445</v>
      </c>
      <c r="E42" s="164">
        <f t="shared" si="1"/>
        <v>0.3531667218</v>
      </c>
      <c r="F42" s="43"/>
      <c r="G42" s="43"/>
      <c r="H42" s="43"/>
      <c r="I42" s="43"/>
      <c r="J42" s="43"/>
      <c r="K42" s="43"/>
      <c r="L42" s="43"/>
      <c r="M42" s="43"/>
      <c r="N42" s="43"/>
      <c r="O42" s="43"/>
      <c r="P42" s="43"/>
      <c r="Q42" s="43"/>
      <c r="R42" s="43"/>
      <c r="S42" s="43"/>
      <c r="T42" s="43"/>
      <c r="U42" s="43"/>
      <c r="V42" s="43"/>
      <c r="W42" s="43"/>
      <c r="X42" s="43"/>
      <c r="Y42" s="43"/>
    </row>
    <row r="43">
      <c r="A43" s="138"/>
      <c r="B43" s="49"/>
      <c r="C43" s="147" t="s">
        <v>226</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190</v>
      </c>
      <c r="D44" s="145">
        <f>sum(D41:D43)</f>
        <v>8778984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228</v>
      </c>
      <c r="C47" s="144" t="s">
        <v>229</v>
      </c>
      <c r="D47" s="145">
        <f>'Revenues 2023'!F9</f>
        <v>907082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230</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231</v>
      </c>
      <c r="D49" s="165" t="str">
        <f>if(D48=0, "$0",D47/D48)</f>
        <v>$0</v>
      </c>
      <c r="E49" s="149" t="s">
        <v>232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234</v>
      </c>
      <c r="C52" s="144" t="s">
        <v>235</v>
      </c>
      <c r="D52" s="145">
        <f>sum('Balance Sheet 2023'!E2:E10)</f>
        <v>580311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236</v>
      </c>
      <c r="D53" s="145">
        <f>sum('Balance Sheet 2023'!E19:E22)</f>
        <v>2828093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237</v>
      </c>
      <c r="D54" s="167">
        <f>D52/D53</f>
        <v>0.2051951615</v>
      </c>
      <c r="E54" s="149" t="s">
        <v>238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240</v>
      </c>
      <c r="C57" s="144" t="s">
        <v>241</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242</v>
      </c>
      <c r="D58" s="145">
        <f>'Balance Sheet 2023'!E18</f>
        <v>12373388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243</v>
      </c>
      <c r="D59" s="168">
        <f>D57/D58</f>
        <v>0</v>
      </c>
      <c r="E59" s="149" t="s">
        <v>244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ASSOCIATION FOR CAREER AND TECHNICAL EDUCATION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634730.0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634730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5073405.0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2194767.0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281449.0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138346.0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101908.0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7789875</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546820.0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8684.0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102757.0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54374.0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48383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48383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251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t="s">
        <v>101</v>
      </c>
      <c r="D39" s="74"/>
      <c r="E39" s="48">
        <v>741280.0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102</v>
      </c>
      <c r="D40" s="74"/>
      <c r="E40" s="48">
        <v>478870.0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247</v>
      </c>
      <c r="D41" s="74"/>
      <c r="E41" s="48">
        <v>85506.0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104</v>
      </c>
      <c r="D42" s="74"/>
      <c r="E42" s="48">
        <v>55836.0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1361492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10389984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ASSOCIATION FOR CAREER AND TECHNICAL EDUCATION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11000</v>
      </c>
      <c r="D4" s="99">
        <v>11000.0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340927</v>
      </c>
      <c r="D7" s="99">
        <v>217023.0</v>
      </c>
      <c r="E7" s="99">
        <v>123904.0</v>
      </c>
      <c r="F7" s="99">
        <v>0.0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116</v>
      </c>
      <c r="C9" s="98">
        <f t="shared" si="1"/>
        <v>2721593</v>
      </c>
      <c r="D9" s="99">
        <v>1732477.0</v>
      </c>
      <c r="E9" s="99">
        <v>989116.0</v>
      </c>
      <c r="F9" s="99">
        <v>0.0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706619</v>
      </c>
      <c r="D11" s="99">
        <v>449811.0</v>
      </c>
      <c r="E11" s="99">
        <v>256808.0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215350</v>
      </c>
      <c r="D12" s="99">
        <v>137085.0</v>
      </c>
      <c r="E12" s="99">
        <v>78265.0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41947</v>
      </c>
      <c r="D19" s="99">
        <v>0.0</v>
      </c>
      <c r="E19" s="99">
        <v>41947.0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1014705</v>
      </c>
      <c r="D20" s="99">
        <v>389838.0</v>
      </c>
      <c r="E20" s="99">
        <v>624867.0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245258</v>
      </c>
      <c r="D22" s="99">
        <v>204553.0</v>
      </c>
      <c r="E22" s="99">
        <v>40705.0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200477</v>
      </c>
      <c r="D23" s="99">
        <v>65327.0</v>
      </c>
      <c r="E23" s="99">
        <v>135150.0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416622</v>
      </c>
      <c r="D25" s="99">
        <v>336318.0</v>
      </c>
      <c r="E25" s="99">
        <v>80304.0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463058</v>
      </c>
      <c r="D26" s="99">
        <v>266078.0</v>
      </c>
      <c r="E26" s="99">
        <v>196980.0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1283082</v>
      </c>
      <c r="D28" s="99">
        <v>1217269.0</v>
      </c>
      <c r="E28" s="99">
        <v>65813.0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759</v>
      </c>
      <c r="D29" s="99">
        <v>0.0</v>
      </c>
      <c r="E29" s="99">
        <v>759.0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226740</v>
      </c>
      <c r="D31" s="99">
        <v>0.0</v>
      </c>
      <c r="E31" s="99">
        <v>226740.0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61347</v>
      </c>
      <c r="D32" s="99">
        <v>0.0</v>
      </c>
      <c r="E32" s="99">
        <v>61347.0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46" t="s">
        <v>249</v>
      </c>
      <c r="C34" s="98">
        <f t="shared" si="1"/>
        <v>280384</v>
      </c>
      <c r="D34" s="99">
        <v>280384.0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141</v>
      </c>
      <c r="C35" s="98">
        <f t="shared" si="1"/>
        <v>271460</v>
      </c>
      <c r="D35" s="99">
        <v>43731.0</v>
      </c>
      <c r="E35" s="99">
        <v>227729.0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142</v>
      </c>
      <c r="C36" s="98">
        <f t="shared" si="1"/>
        <v>224658</v>
      </c>
      <c r="D36" s="99">
        <v>181698.0</v>
      </c>
      <c r="E36" s="99">
        <v>42960.0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143</v>
      </c>
      <c r="C37" s="98">
        <f t="shared" si="1"/>
        <v>89716</v>
      </c>
      <c r="D37" s="99">
        <v>89716.0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192804</v>
      </c>
      <c r="D38" s="99">
        <v>101384.0</v>
      </c>
      <c r="E38" s="99">
        <v>91420.0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3">
        <f t="shared" ref="C40:F40" si="2">sum(C3:C39)</f>
        <v>9008506</v>
      </c>
      <c r="D40" s="103">
        <f t="shared" si="2"/>
        <v>5723692</v>
      </c>
      <c r="E40" s="103">
        <f t="shared" si="2"/>
        <v>3284814</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ASSOCIATION FOR CAREER AND TECHNICAL EDUCATION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147</v>
      </c>
      <c r="B2" s="45">
        <v>1.0</v>
      </c>
      <c r="C2" s="46" t="s">
        <v>148</v>
      </c>
      <c r="D2" s="110"/>
      <c r="E2" s="111">
        <v>890149.0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2"/>
      <c r="E5" s="111">
        <v>53980.0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2"/>
      <c r="E9" s="111">
        <v>24305.0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0"/>
      <c r="E10" s="111">
        <v>361904.0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1">
        <v>4965552.0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1">
        <v>3422584.0</v>
      </c>
      <c r="E12" s="108">
        <f>D11-D12</f>
        <v>1542968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2"/>
      <c r="E13" s="111">
        <v>1.1884773E7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2"/>
      <c r="E17" s="111">
        <v>14758.0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3"/>
      <c r="E18" s="114">
        <f>sum(E2:E17)</f>
        <v>14772837</v>
      </c>
      <c r="F18" s="43"/>
      <c r="G18" s="43"/>
      <c r="H18" s="43"/>
      <c r="I18" s="43"/>
      <c r="J18" s="43"/>
      <c r="K18" s="43"/>
      <c r="L18" s="43"/>
      <c r="M18" s="43"/>
      <c r="N18" s="43"/>
      <c r="O18" s="43"/>
      <c r="P18" s="43"/>
      <c r="Q18" s="43"/>
      <c r="R18" s="43"/>
      <c r="S18" s="43"/>
      <c r="T18" s="43"/>
      <c r="U18" s="43"/>
      <c r="V18" s="43"/>
      <c r="W18" s="43"/>
      <c r="X18" s="43"/>
      <c r="Y18" s="43"/>
      <c r="Z18" s="43"/>
    </row>
    <row r="19">
      <c r="A19" s="44" t="s">
        <v>167</v>
      </c>
      <c r="B19" s="115">
        <v>17.0</v>
      </c>
      <c r="C19" s="116" t="s">
        <v>168</v>
      </c>
      <c r="D19" s="117"/>
      <c r="E19" s="111">
        <v>548274.0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170</v>
      </c>
      <c r="D21" s="117"/>
      <c r="E21" s="111">
        <v>2750808.0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176</v>
      </c>
      <c r="D27" s="117"/>
      <c r="E27" s="118">
        <v>17797.0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177</v>
      </c>
      <c r="D28" s="125"/>
      <c r="E28" s="126">
        <f>sum(E19:E27)</f>
        <v>3316879</v>
      </c>
      <c r="F28" s="43"/>
      <c r="G28" s="43"/>
      <c r="H28" s="43"/>
      <c r="I28" s="43"/>
      <c r="J28" s="43"/>
      <c r="K28" s="43"/>
      <c r="L28" s="43"/>
      <c r="M28" s="43"/>
      <c r="N28" s="43"/>
      <c r="O28" s="43"/>
      <c r="P28" s="43"/>
      <c r="Q28" s="43"/>
      <c r="R28" s="43"/>
      <c r="S28" s="43"/>
      <c r="T28" s="43"/>
      <c r="U28" s="43"/>
      <c r="V28" s="43"/>
      <c r="W28" s="43"/>
      <c r="X28" s="43"/>
      <c r="Y28" s="43"/>
      <c r="Z28" s="43"/>
    </row>
    <row r="29">
      <c r="A29" s="65" t="s">
        <v>178</v>
      </c>
      <c r="B29" s="127"/>
      <c r="C29" s="128" t="s">
        <v>179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180</v>
      </c>
      <c r="D30" s="117"/>
      <c r="E30" s="111">
        <v>1.1256691E7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181</v>
      </c>
      <c r="D31" s="117"/>
      <c r="E31" s="111">
        <v>199267.0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186</v>
      </c>
      <c r="D36" s="131"/>
      <c r="E36" s="126">
        <f>sum(E30:E35)</f>
        <v>11455958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187</v>
      </c>
      <c r="D37" s="135"/>
      <c r="E37" s="136">
        <f>E36+E28</f>
        <v>14772837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ASSOCIATION FOR CAREER AND TECHNICAL EDUCATION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189</v>
      </c>
      <c r="C3" s="144" t="s">
        <v>190</v>
      </c>
      <c r="D3" s="145">
        <f>'Expenses 2024'!C40</f>
        <v>9008506</v>
      </c>
      <c r="E3" s="146"/>
      <c r="F3" s="43"/>
      <c r="G3" s="43"/>
      <c r="H3" s="43"/>
      <c r="I3" s="43"/>
      <c r="J3" s="43"/>
      <c r="K3" s="43"/>
      <c r="L3" s="43"/>
      <c r="M3" s="43"/>
      <c r="N3" s="43"/>
      <c r="O3" s="43"/>
      <c r="P3" s="43"/>
      <c r="Q3" s="43"/>
      <c r="R3" s="43"/>
      <c r="S3" s="43"/>
      <c r="T3" s="43"/>
      <c r="U3" s="43"/>
      <c r="V3" s="43"/>
      <c r="W3" s="43"/>
      <c r="X3" s="43"/>
      <c r="Y3" s="43"/>
    </row>
    <row r="4">
      <c r="A4" s="138"/>
      <c r="B4" s="49"/>
      <c r="C4" s="144" t="s">
        <v>191</v>
      </c>
      <c r="D4" s="145">
        <f>'Expenses 2024'!C31</f>
        <v>226740</v>
      </c>
      <c r="E4" s="146"/>
      <c r="F4" s="43"/>
      <c r="G4" s="43"/>
      <c r="H4" s="43"/>
      <c r="I4" s="43"/>
      <c r="J4" s="43"/>
      <c r="K4" s="43"/>
      <c r="L4" s="43"/>
      <c r="M4" s="43"/>
      <c r="N4" s="43"/>
      <c r="O4" s="43"/>
      <c r="P4" s="43"/>
      <c r="Q4" s="43"/>
      <c r="R4" s="43"/>
      <c r="S4" s="43"/>
      <c r="T4" s="43"/>
      <c r="U4" s="43"/>
      <c r="V4" s="43"/>
      <c r="W4" s="43"/>
      <c r="X4" s="43"/>
      <c r="Y4" s="43"/>
    </row>
    <row r="5">
      <c r="A5" s="138"/>
      <c r="B5" s="49"/>
      <c r="C5" s="144" t="s">
        <v>192</v>
      </c>
      <c r="D5" s="145">
        <f>D3-D4</f>
        <v>8781766</v>
      </c>
      <c r="E5" s="146"/>
      <c r="F5" s="43"/>
      <c r="G5" s="43"/>
      <c r="H5" s="43"/>
      <c r="I5" s="43"/>
      <c r="J5" s="43"/>
      <c r="K5" s="43"/>
      <c r="L5" s="43"/>
      <c r="M5" s="43"/>
      <c r="N5" s="43"/>
      <c r="O5" s="43"/>
      <c r="P5" s="43"/>
      <c r="Q5" s="43"/>
      <c r="R5" s="43"/>
      <c r="S5" s="43"/>
      <c r="T5" s="43"/>
      <c r="U5" s="43"/>
      <c r="V5" s="43"/>
      <c r="W5" s="43"/>
      <c r="X5" s="43"/>
      <c r="Y5" s="43"/>
    </row>
    <row r="6">
      <c r="A6" s="138"/>
      <c r="B6" s="49"/>
      <c r="C6" s="144" t="s">
        <v>193</v>
      </c>
      <c r="D6" s="145">
        <f>D5/12</f>
        <v>731813.8333</v>
      </c>
      <c r="E6" s="146"/>
      <c r="F6" s="43"/>
      <c r="G6" s="43"/>
      <c r="H6" s="43"/>
      <c r="I6" s="43"/>
      <c r="J6" s="43"/>
      <c r="K6" s="43"/>
      <c r="L6" s="43"/>
      <c r="M6" s="43"/>
      <c r="N6" s="43"/>
      <c r="O6" s="43"/>
      <c r="P6" s="43"/>
      <c r="Q6" s="43"/>
      <c r="R6" s="43"/>
      <c r="S6" s="43"/>
      <c r="T6" s="43"/>
      <c r="U6" s="43"/>
      <c r="V6" s="43"/>
      <c r="W6" s="43"/>
      <c r="X6" s="43"/>
      <c r="Y6" s="43"/>
    </row>
    <row r="7">
      <c r="A7" s="138"/>
      <c r="B7" s="49"/>
      <c r="C7" s="144" t="s">
        <v>194</v>
      </c>
      <c r="D7" s="75">
        <f>'Balance Sheet 2024'!E2+'Balance Sheet 2024'!E3</f>
        <v>890149</v>
      </c>
      <c r="E7" s="146"/>
      <c r="F7" s="43"/>
      <c r="G7" s="43"/>
      <c r="H7" s="43"/>
      <c r="I7" s="43"/>
      <c r="J7" s="43"/>
      <c r="K7" s="43"/>
      <c r="L7" s="43"/>
      <c r="M7" s="43"/>
      <c r="N7" s="43"/>
      <c r="O7" s="43"/>
      <c r="P7" s="43"/>
      <c r="Q7" s="43"/>
      <c r="R7" s="43"/>
      <c r="S7" s="43"/>
      <c r="T7" s="43"/>
      <c r="U7" s="43"/>
      <c r="V7" s="43"/>
      <c r="W7" s="43"/>
      <c r="X7" s="43"/>
      <c r="Y7" s="43"/>
    </row>
    <row r="8">
      <c r="A8" s="138"/>
      <c r="B8" s="49"/>
      <c r="C8" s="147" t="s">
        <v>188</v>
      </c>
      <c r="D8" s="148">
        <f>D7/D6</f>
        <v>1.216359898</v>
      </c>
      <c r="E8" s="149" t="s">
        <v>195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197</v>
      </c>
      <c r="C11" s="144" t="s">
        <v>198</v>
      </c>
      <c r="D11" s="75">
        <f>'Balance Sheet 2024'!E30</f>
        <v>11256691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199</v>
      </c>
      <c r="D12" s="75">
        <f>'Expenses 2024'!C40</f>
        <v>9008506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200</v>
      </c>
      <c r="D13" s="145">
        <f>D12/12</f>
        <v>750708.8333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196</v>
      </c>
      <c r="D14" s="148">
        <f>D11/D13</f>
        <v>14.99474963</v>
      </c>
      <c r="E14" s="149" t="s">
        <v>195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202</v>
      </c>
      <c r="C17" s="144" t="s">
        <v>203</v>
      </c>
      <c r="D17" s="75">
        <f>sum('Balance Sheet 2024'!E13:E15)</f>
        <v>11884773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199</v>
      </c>
      <c r="D18" s="75">
        <f>'Expenses 2024'!C40</f>
        <v>9008506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200</v>
      </c>
      <c r="D19" s="145">
        <f>D18/12</f>
        <v>750708.8333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204</v>
      </c>
      <c r="D20" s="148">
        <f>D17/D19</f>
        <v>15.83140157</v>
      </c>
      <c r="E20" s="149" t="s">
        <v>195</v>
      </c>
      <c r="F20" s="43"/>
      <c r="G20" s="43"/>
      <c r="H20" s="43"/>
      <c r="I20" s="43"/>
      <c r="J20" s="43"/>
      <c r="K20" s="43"/>
      <c r="L20" s="43"/>
      <c r="M20" s="43"/>
      <c r="N20" s="43"/>
      <c r="O20" s="43"/>
      <c r="P20" s="43"/>
      <c r="Q20" s="43"/>
      <c r="R20" s="43"/>
      <c r="S20" s="43"/>
      <c r="T20" s="43"/>
      <c r="U20" s="43"/>
      <c r="V20" s="43"/>
      <c r="W20" s="43"/>
      <c r="X20" s="43"/>
      <c r="Y20" s="43"/>
    </row>
    <row r="21">
      <c r="A21" s="138"/>
      <c r="B21" s="49"/>
      <c r="C21" s="153" t="s">
        <v>205</v>
      </c>
      <c r="D21" s="154">
        <f>D20+D8</f>
        <v>17.04776146</v>
      </c>
      <c r="E21" s="155" t="s">
        <v>195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207</v>
      </c>
      <c r="C24" s="159"/>
      <c r="D24" s="160">
        <f>max('Revenues 2024'!E2:E7,'Revenues 2024'!F10:F15)</f>
        <v>5073405</v>
      </c>
      <c r="E24" s="161" t="s">
        <v>208</v>
      </c>
      <c r="F24" s="43"/>
      <c r="G24" s="43"/>
      <c r="H24" s="43"/>
      <c r="I24" s="43"/>
      <c r="J24" s="43"/>
      <c r="K24" s="43"/>
      <c r="L24" s="43"/>
      <c r="M24" s="43"/>
      <c r="N24" s="43"/>
      <c r="O24" s="43"/>
      <c r="P24" s="43"/>
      <c r="Q24" s="43"/>
      <c r="R24" s="43"/>
      <c r="S24" s="43"/>
      <c r="T24" s="43"/>
      <c r="U24" s="43"/>
      <c r="V24" s="43"/>
      <c r="W24" s="43"/>
      <c r="X24" s="43"/>
      <c r="Y24" s="43"/>
    </row>
    <row r="25">
      <c r="A25" s="138"/>
      <c r="B25" s="49"/>
      <c r="C25" s="144" t="s">
        <v>209</v>
      </c>
      <c r="D25" s="145">
        <f>'Revenues 2024'!F44</f>
        <v>10389984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206</v>
      </c>
      <c r="D26" s="162">
        <f>D24/D25</f>
        <v>0.4882976721</v>
      </c>
      <c r="E26" s="149" t="s">
        <v>210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212</v>
      </c>
      <c r="C29" s="144" t="s">
        <v>213</v>
      </c>
      <c r="D29" s="75">
        <f>SUM('Expenses 2024'!C7:C9)</f>
        <v>3062520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214</v>
      </c>
      <c r="D30" s="75">
        <f>SUM('Expenses 2024'!C10:C12)</f>
        <v>921969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215</v>
      </c>
      <c r="D31" s="75">
        <f>sum(D29:D30)</f>
        <v>3984489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190</v>
      </c>
      <c r="D32" s="75">
        <f>'Expenses 2024'!C40</f>
        <v>9008506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216</v>
      </c>
      <c r="D33" s="162">
        <f>D31/D32</f>
        <v>0.4423029745</v>
      </c>
      <c r="E33" s="149" t="s">
        <v>217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219</v>
      </c>
      <c r="C36" s="144" t="s">
        <v>220</v>
      </c>
      <c r="D36" s="75">
        <f>SUM('Expenses 2024'!C10:C11)</f>
        <v>706619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213</v>
      </c>
      <c r="D37" s="75">
        <f>SUM('Expenses 2024'!C7:C9)</f>
        <v>3062520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218</v>
      </c>
      <c r="D38" s="162">
        <f>D36/D37</f>
        <v>0.2307312279</v>
      </c>
      <c r="E38" s="149" t="s">
        <v>221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223</v>
      </c>
      <c r="C41" s="147" t="s">
        <v>252</v>
      </c>
      <c r="D41" s="75">
        <f>'Expenses 2024'!D40</f>
        <v>5723692</v>
      </c>
      <c r="E41" s="164">
        <f t="shared" ref="E41:E44" si="1">D41/$D$44</f>
        <v>0.635365287</v>
      </c>
      <c r="F41" s="43"/>
      <c r="G41" s="43"/>
      <c r="H41" s="43"/>
      <c r="I41" s="43"/>
      <c r="J41" s="43"/>
      <c r="K41" s="43"/>
      <c r="L41" s="43"/>
      <c r="M41" s="43"/>
      <c r="N41" s="43"/>
      <c r="O41" s="43"/>
      <c r="P41" s="43"/>
      <c r="Q41" s="43"/>
      <c r="R41" s="43"/>
      <c r="S41" s="43"/>
      <c r="T41" s="43"/>
      <c r="U41" s="43"/>
      <c r="V41" s="43"/>
      <c r="W41" s="43"/>
      <c r="X41" s="43"/>
      <c r="Y41" s="43"/>
    </row>
    <row r="42">
      <c r="A42" s="138"/>
      <c r="B42" s="49"/>
      <c r="C42" s="147" t="s">
        <v>225</v>
      </c>
      <c r="D42" s="145">
        <f>'Expenses 2024'!E40</f>
        <v>3284814</v>
      </c>
      <c r="E42" s="164">
        <f t="shared" si="1"/>
        <v>0.364634713</v>
      </c>
      <c r="F42" s="43"/>
      <c r="G42" s="43"/>
      <c r="H42" s="43"/>
      <c r="I42" s="43"/>
      <c r="J42" s="43"/>
      <c r="K42" s="43"/>
      <c r="L42" s="43"/>
      <c r="M42" s="43"/>
      <c r="N42" s="43"/>
      <c r="O42" s="43"/>
      <c r="P42" s="43"/>
      <c r="Q42" s="43"/>
      <c r="R42" s="43"/>
      <c r="S42" s="43"/>
      <c r="T42" s="43"/>
      <c r="U42" s="43"/>
      <c r="V42" s="43"/>
      <c r="W42" s="43"/>
      <c r="X42" s="43"/>
      <c r="Y42" s="43"/>
    </row>
    <row r="43">
      <c r="A43" s="138"/>
      <c r="B43" s="49"/>
      <c r="C43" s="147" t="s">
        <v>226</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190</v>
      </c>
      <c r="D44" s="145">
        <f>sum(D41:D43)</f>
        <v>9008506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228</v>
      </c>
      <c r="C47" s="144" t="s">
        <v>229</v>
      </c>
      <c r="D47" s="145">
        <f>'Revenues 2024'!F9</f>
        <v>634730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230</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231</v>
      </c>
      <c r="D49" s="165" t="str">
        <f>if(D48=0, "$0",D47/D48)</f>
        <v>$0</v>
      </c>
      <c r="E49" s="149" t="s">
        <v>232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234</v>
      </c>
      <c r="C52" s="144" t="s">
        <v>235</v>
      </c>
      <c r="D52" s="145">
        <f>sum('Balance Sheet 2024'!E2:E10)</f>
        <v>1330338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236</v>
      </c>
      <c r="D53" s="145">
        <f>sum('Balance Sheet 2024'!E19:E22)</f>
        <v>3299082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237</v>
      </c>
      <c r="D54" s="167">
        <f>D52/D53</f>
        <v>0.4032449027</v>
      </c>
      <c r="E54" s="149" t="s">
        <v>238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240</v>
      </c>
      <c r="C57" s="144" t="s">
        <v>241</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242</v>
      </c>
      <c r="D58" s="145">
        <f>'Balance Sheet 2024'!E18</f>
        <v>14772837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243</v>
      </c>
      <c r="D59" s="168">
        <f>D57/D58</f>
        <v>0</v>
      </c>
      <c r="E59" s="149" t="s">
        <v>244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ASSOCIATION FOR CAREER AND TECHNICAL EDUCATION</v>
      </c>
      <c r="B1" s="2" t="s">
        <v>253</v>
      </c>
      <c r="C1" s="138"/>
      <c r="D1" s="138"/>
      <c r="E1" s="138"/>
      <c r="F1" s="139"/>
      <c r="G1" s="139"/>
      <c r="H1" s="139"/>
      <c r="I1" s="43"/>
      <c r="J1" s="43"/>
      <c r="K1" s="43"/>
      <c r="L1" s="43"/>
      <c r="M1" s="43"/>
      <c r="N1" s="43"/>
      <c r="O1" s="43"/>
      <c r="P1" s="43"/>
      <c r="Q1" s="43"/>
      <c r="R1" s="43"/>
      <c r="S1" s="43"/>
      <c r="T1" s="43"/>
      <c r="U1" s="43"/>
      <c r="V1" s="43"/>
      <c r="W1" s="43"/>
      <c r="X1" s="43"/>
      <c r="Y1" s="43"/>
    </row>
    <row r="2">
      <c r="A2" s="140" t="s">
        <v>188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254</v>
      </c>
      <c r="E4" s="45" t="s">
        <v>255</v>
      </c>
      <c r="F4" s="45" t="s">
        <v>256</v>
      </c>
      <c r="G4" s="59" t="s">
        <v>257</v>
      </c>
      <c r="H4" s="59"/>
      <c r="I4" s="43"/>
      <c r="J4" s="43"/>
      <c r="K4" s="43"/>
      <c r="L4" s="43"/>
      <c r="M4" s="43"/>
      <c r="N4" s="43"/>
      <c r="O4" s="43"/>
      <c r="P4" s="43"/>
      <c r="Q4" s="43"/>
      <c r="R4" s="43"/>
      <c r="S4" s="43"/>
      <c r="T4" s="43"/>
      <c r="U4" s="43"/>
      <c r="V4" s="43"/>
      <c r="W4" s="43"/>
      <c r="X4" s="43"/>
      <c r="Y4" s="43"/>
    </row>
    <row r="5">
      <c r="A5" s="138"/>
      <c r="B5" s="49"/>
      <c r="C5" s="147" t="s">
        <v>188</v>
      </c>
      <c r="D5" s="176">
        <f>'Ratios 2022'!D8</f>
        <v>0.5935408285</v>
      </c>
      <c r="E5" s="176">
        <f>'Ratios 2023'!D8</f>
        <v>0.0430022136</v>
      </c>
      <c r="F5" s="176">
        <f>'Ratios 2024'!D8</f>
        <v>1.216359898</v>
      </c>
      <c r="G5" s="176">
        <f>average(D5:F5)</f>
        <v>0.6176343135</v>
      </c>
      <c r="H5" s="149" t="s">
        <v>195</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196</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197</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254</v>
      </c>
      <c r="E9" s="45" t="s">
        <v>255</v>
      </c>
      <c r="F9" s="45" t="s">
        <v>256</v>
      </c>
      <c r="G9" s="59" t="s">
        <v>257</v>
      </c>
      <c r="H9" s="59"/>
      <c r="I9" s="43"/>
      <c r="J9" s="43"/>
      <c r="K9" s="43"/>
      <c r="L9" s="43"/>
      <c r="M9" s="43"/>
      <c r="N9" s="43"/>
      <c r="O9" s="43"/>
      <c r="P9" s="43"/>
      <c r="Q9" s="43"/>
      <c r="R9" s="43"/>
      <c r="S9" s="43"/>
      <c r="T9" s="43"/>
      <c r="U9" s="43"/>
      <c r="V9" s="43"/>
      <c r="W9" s="43"/>
      <c r="X9" s="43"/>
      <c r="Y9" s="43"/>
    </row>
    <row r="10">
      <c r="A10" s="138"/>
      <c r="B10" s="49"/>
      <c r="C10" s="147" t="s">
        <v>196</v>
      </c>
      <c r="D10" s="148">
        <f>'Ratios 2022'!D14</f>
        <v>14.29735734</v>
      </c>
      <c r="E10" s="148">
        <f>'Ratios 2023'!D14</f>
        <v>12.75161909</v>
      </c>
      <c r="F10" s="148">
        <f>'Ratios 2024'!D14</f>
        <v>14.99474963</v>
      </c>
      <c r="G10" s="176">
        <f>average(D10:F10)</f>
        <v>14.01457535</v>
      </c>
      <c r="H10" s="149" t="s">
        <v>195</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201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254</v>
      </c>
      <c r="E14" s="45" t="s">
        <v>255</v>
      </c>
      <c r="F14" s="45" t="s">
        <v>256</v>
      </c>
      <c r="G14" s="59" t="s">
        <v>257</v>
      </c>
      <c r="H14" s="59"/>
      <c r="I14" s="43"/>
      <c r="J14" s="43"/>
      <c r="K14" s="43"/>
      <c r="L14" s="43"/>
      <c r="M14" s="43"/>
      <c r="N14" s="43"/>
      <c r="O14" s="43"/>
      <c r="P14" s="43"/>
      <c r="Q14" s="43"/>
      <c r="R14" s="43"/>
      <c r="S14" s="43"/>
      <c r="T14" s="43"/>
      <c r="U14" s="43"/>
      <c r="V14" s="43"/>
      <c r="W14" s="43"/>
      <c r="X14" s="43"/>
      <c r="Y14" s="43"/>
    </row>
    <row r="15">
      <c r="A15" s="138"/>
      <c r="B15" s="49"/>
      <c r="C15" s="147" t="s">
        <v>204</v>
      </c>
      <c r="D15" s="179">
        <f>'Ratios 2022'!D20</f>
        <v>14.60643542</v>
      </c>
      <c r="E15" s="179">
        <f>'Ratios 2023'!D20</f>
        <v>13.70162333</v>
      </c>
      <c r="F15" s="179">
        <f>'Ratios 2024'!D20</f>
        <v>15.83140157</v>
      </c>
      <c r="G15" s="176">
        <f>average(D15:F15)</f>
        <v>14.71315344</v>
      </c>
      <c r="H15" s="149" t="s">
        <v>195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254</v>
      </c>
      <c r="E19" s="45" t="s">
        <v>255</v>
      </c>
      <c r="F19" s="45" t="s">
        <v>256</v>
      </c>
      <c r="G19" s="59" t="s">
        <v>257</v>
      </c>
      <c r="H19" s="59"/>
      <c r="I19" s="43"/>
      <c r="J19" s="43"/>
      <c r="K19" s="43"/>
      <c r="L19" s="43"/>
      <c r="M19" s="43"/>
      <c r="N19" s="43"/>
      <c r="O19" s="43"/>
      <c r="P19" s="43"/>
      <c r="Q19" s="43"/>
      <c r="R19" s="43"/>
      <c r="S19" s="43"/>
      <c r="T19" s="43"/>
      <c r="U19" s="43"/>
      <c r="V19" s="43"/>
      <c r="W19" s="43"/>
      <c r="X19" s="43"/>
      <c r="Y19" s="43"/>
    </row>
    <row r="20">
      <c r="A20" s="138"/>
      <c r="B20" s="49"/>
      <c r="C20" s="147" t="s">
        <v>206</v>
      </c>
      <c r="D20" s="162">
        <f>'Ratios 2022'!D26</f>
        <v>0.473938953</v>
      </c>
      <c r="E20" s="162">
        <f>'Ratios 2023'!D26</f>
        <v>0.4638692544</v>
      </c>
      <c r="F20" s="162">
        <f>'Ratios 2024'!D26</f>
        <v>0.4882976721</v>
      </c>
      <c r="G20" s="180">
        <f>average(D20:F20)</f>
        <v>0.4753686265</v>
      </c>
      <c r="H20" s="149" t="s">
        <v>210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211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254</v>
      </c>
      <c r="E24" s="45" t="s">
        <v>255</v>
      </c>
      <c r="F24" s="45" t="s">
        <v>256</v>
      </c>
      <c r="G24" s="59" t="s">
        <v>257</v>
      </c>
      <c r="H24" s="59"/>
      <c r="I24" s="43"/>
      <c r="J24" s="43"/>
      <c r="K24" s="43"/>
      <c r="L24" s="43"/>
      <c r="M24" s="43"/>
      <c r="N24" s="43"/>
      <c r="O24" s="43"/>
      <c r="P24" s="43"/>
      <c r="Q24" s="43"/>
      <c r="R24" s="43"/>
      <c r="S24" s="43"/>
      <c r="T24" s="43"/>
      <c r="U24" s="43"/>
      <c r="V24" s="43"/>
      <c r="W24" s="43"/>
      <c r="X24" s="43"/>
      <c r="Y24" s="43"/>
    </row>
    <row r="25">
      <c r="A25" s="138"/>
      <c r="B25" s="49"/>
      <c r="C25" s="147" t="s">
        <v>216</v>
      </c>
      <c r="D25" s="162">
        <f>'Ratios 2022'!D33</f>
        <v>0.4729565885</v>
      </c>
      <c r="E25" s="162">
        <f>'Ratios 2023'!D33</f>
        <v>0.4490057164</v>
      </c>
      <c r="F25" s="162">
        <f>'Ratios 2024'!D33</f>
        <v>0.4423029745</v>
      </c>
      <c r="G25" s="180">
        <f>average(D25:F25)</f>
        <v>0.4547550931</v>
      </c>
      <c r="H25" s="149" t="s">
        <v>217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254</v>
      </c>
      <c r="E29" s="45" t="s">
        <v>255</v>
      </c>
      <c r="F29" s="45" t="s">
        <v>256</v>
      </c>
      <c r="G29" s="59" t="s">
        <v>257</v>
      </c>
      <c r="H29" s="59"/>
      <c r="I29" s="43"/>
      <c r="J29" s="43"/>
      <c r="K29" s="43"/>
      <c r="L29" s="43"/>
      <c r="M29" s="43"/>
      <c r="N29" s="43"/>
      <c r="O29" s="43"/>
      <c r="P29" s="43"/>
      <c r="Q29" s="43"/>
      <c r="R29" s="43"/>
      <c r="S29" s="43"/>
      <c r="T29" s="43"/>
      <c r="U29" s="43"/>
      <c r="V29" s="43"/>
      <c r="W29" s="43"/>
      <c r="X29" s="43"/>
      <c r="Y29" s="43"/>
    </row>
    <row r="30">
      <c r="A30" s="138"/>
      <c r="B30" s="49"/>
      <c r="C30" s="147" t="s">
        <v>218</v>
      </c>
      <c r="D30" s="162">
        <f>'Ratios 2022'!D38</f>
        <v>0.1735969072</v>
      </c>
      <c r="E30" s="162">
        <f>'Ratios 2023'!D38</f>
        <v>0.1943074371</v>
      </c>
      <c r="F30" s="162">
        <f>'Ratios 2024'!D38</f>
        <v>0.2307312279</v>
      </c>
      <c r="G30" s="180">
        <f>average(D30:F30)</f>
        <v>0.1995451907</v>
      </c>
      <c r="H30" s="149" t="s">
        <v>221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254</v>
      </c>
      <c r="E34" s="45" t="s">
        <v>255</v>
      </c>
      <c r="F34" s="45" t="s">
        <v>256</v>
      </c>
      <c r="G34" s="59" t="s">
        <v>257</v>
      </c>
      <c r="H34" s="59"/>
      <c r="I34" s="43"/>
      <c r="J34" s="43"/>
      <c r="K34" s="43"/>
      <c r="L34" s="43"/>
      <c r="M34" s="43"/>
      <c r="N34" s="43"/>
      <c r="O34" s="43"/>
      <c r="P34" s="43"/>
      <c r="Q34" s="43"/>
      <c r="R34" s="43"/>
      <c r="S34" s="43"/>
      <c r="T34" s="43"/>
      <c r="U34" s="43"/>
      <c r="V34" s="43"/>
      <c r="W34" s="43"/>
      <c r="X34" s="43"/>
      <c r="Y34" s="43"/>
    </row>
    <row r="35">
      <c r="A35" s="138"/>
      <c r="B35" s="49"/>
      <c r="C35" s="147" t="s">
        <v>258</v>
      </c>
      <c r="D35" s="162">
        <f>'Ratios 2022'!E41</f>
        <v>0.6442110324</v>
      </c>
      <c r="E35" s="162">
        <f>'Ratios 2023'!E41</f>
        <v>0.6468332782</v>
      </c>
      <c r="F35" s="162">
        <f>'Ratios 2024'!E41</f>
        <v>0.635365287</v>
      </c>
      <c r="G35" s="180">
        <f t="shared" ref="G35:G37" si="1">average(D35:F35)</f>
        <v>0.6421365325</v>
      </c>
      <c r="H35" s="180"/>
      <c r="I35" s="43"/>
      <c r="J35" s="43"/>
      <c r="K35" s="43"/>
      <c r="L35" s="43"/>
      <c r="M35" s="43"/>
      <c r="N35" s="43"/>
      <c r="O35" s="43"/>
      <c r="P35" s="43"/>
      <c r="Q35" s="43"/>
      <c r="R35" s="43"/>
      <c r="S35" s="43"/>
      <c r="T35" s="43"/>
      <c r="U35" s="43"/>
      <c r="V35" s="43"/>
      <c r="W35" s="43"/>
      <c r="X35" s="43"/>
      <c r="Y35" s="43"/>
    </row>
    <row r="36">
      <c r="A36" s="138"/>
      <c r="B36" s="52"/>
      <c r="C36" s="147" t="s">
        <v>225</v>
      </c>
      <c r="D36" s="162">
        <f>'Ratios 2022'!E42</f>
        <v>0.3557889676</v>
      </c>
      <c r="E36" s="162">
        <f>'Ratios 2023'!E42</f>
        <v>0.3531667218</v>
      </c>
      <c r="F36" s="162">
        <f>'Ratios 2024'!E42</f>
        <v>0.364634713</v>
      </c>
      <c r="G36" s="180">
        <f t="shared" si="1"/>
        <v>0.3578634675</v>
      </c>
      <c r="H36" s="180"/>
      <c r="I36" s="43"/>
      <c r="J36" s="43"/>
      <c r="K36" s="43"/>
      <c r="L36" s="43"/>
      <c r="M36" s="43"/>
      <c r="N36" s="43"/>
      <c r="O36" s="43"/>
      <c r="P36" s="43"/>
      <c r="Q36" s="43"/>
      <c r="R36" s="43"/>
      <c r="S36" s="43"/>
      <c r="T36" s="43"/>
      <c r="U36" s="43"/>
      <c r="V36" s="43"/>
      <c r="W36" s="43"/>
      <c r="X36" s="43"/>
      <c r="Y36" s="43"/>
    </row>
    <row r="37">
      <c r="A37" s="138"/>
      <c r="B37" s="181"/>
      <c r="C37" s="147" t="s">
        <v>226</v>
      </c>
      <c r="D37" s="162">
        <f>'Ratios 2022'!E43</f>
        <v>0</v>
      </c>
      <c r="E37" s="162">
        <f>'Ratios 2023'!E43</f>
        <v>0</v>
      </c>
      <c r="F37" s="162">
        <f>'Ratios 2024'!E43</f>
        <v>0</v>
      </c>
      <c r="G37" s="180">
        <f t="shared" si="1"/>
        <v>0</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254</v>
      </c>
      <c r="E41" s="45" t="s">
        <v>255</v>
      </c>
      <c r="F41" s="45" t="s">
        <v>256</v>
      </c>
      <c r="G41" s="59" t="s">
        <v>257</v>
      </c>
      <c r="H41" s="59"/>
      <c r="I41" s="43"/>
      <c r="J41" s="43"/>
      <c r="K41" s="43"/>
      <c r="L41" s="43"/>
      <c r="M41" s="43"/>
      <c r="N41" s="43"/>
      <c r="O41" s="43"/>
      <c r="P41" s="43"/>
      <c r="Q41" s="43"/>
      <c r="R41" s="43"/>
      <c r="S41" s="43"/>
      <c r="T41" s="43"/>
      <c r="U41" s="43"/>
      <c r="V41" s="43"/>
      <c r="W41" s="43"/>
      <c r="X41" s="43"/>
      <c r="Y41" s="43"/>
    </row>
    <row r="42">
      <c r="A42" s="138"/>
      <c r="B42" s="49"/>
      <c r="C42" s="147" t="s">
        <v>231</v>
      </c>
      <c r="D42" s="165" t="str">
        <f>'Ratios 2022'!D49</f>
        <v>$0</v>
      </c>
      <c r="E42" s="165" t="str">
        <f>'Ratios 2023'!D49</f>
        <v>$0</v>
      </c>
      <c r="F42" s="165" t="str">
        <f>'Ratios 2024'!D49</f>
        <v>$0</v>
      </c>
      <c r="G42" s="182" t="str">
        <f>average(D42:F42)</f>
        <v>#DIV/0!</v>
      </c>
      <c r="H42" s="149" t="s">
        <v>232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254</v>
      </c>
      <c r="E46" s="45" t="s">
        <v>255</v>
      </c>
      <c r="F46" s="45" t="s">
        <v>256</v>
      </c>
      <c r="G46" s="59" t="s">
        <v>257</v>
      </c>
      <c r="H46" s="59"/>
      <c r="I46" s="43"/>
      <c r="J46" s="43"/>
      <c r="K46" s="43"/>
      <c r="L46" s="43"/>
      <c r="M46" s="43"/>
      <c r="N46" s="43"/>
      <c r="O46" s="43"/>
      <c r="P46" s="43"/>
      <c r="Q46" s="43"/>
      <c r="R46" s="43"/>
      <c r="S46" s="43"/>
      <c r="T46" s="43"/>
      <c r="U46" s="43"/>
      <c r="V46" s="43"/>
      <c r="W46" s="43"/>
      <c r="X46" s="43"/>
      <c r="Y46" s="43"/>
    </row>
    <row r="47">
      <c r="A47" s="138"/>
      <c r="B47" s="49"/>
      <c r="C47" s="147" t="s">
        <v>237</v>
      </c>
      <c r="D47" s="148">
        <f>'Ratios 2022'!D54</f>
        <v>0.3582645804</v>
      </c>
      <c r="E47" s="148">
        <f>'Ratios 2023'!D54</f>
        <v>0.2051951615</v>
      </c>
      <c r="F47" s="148">
        <f>'Ratios 2024'!D54</f>
        <v>0.4032449027</v>
      </c>
      <c r="G47" s="176">
        <f>average(D47:F47)</f>
        <v>0.3222348815</v>
      </c>
      <c r="H47" s="149" t="s">
        <v>238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240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254</v>
      </c>
      <c r="E51" s="45" t="s">
        <v>255</v>
      </c>
      <c r="F51" s="45" t="s">
        <v>256</v>
      </c>
      <c r="G51" s="59" t="s">
        <v>257</v>
      </c>
      <c r="H51" s="59"/>
      <c r="I51" s="43"/>
      <c r="J51" s="43"/>
      <c r="K51" s="43"/>
      <c r="L51" s="43"/>
      <c r="M51" s="43"/>
      <c r="N51" s="43"/>
      <c r="O51" s="43"/>
      <c r="P51" s="43"/>
      <c r="Q51" s="43"/>
      <c r="R51" s="43"/>
      <c r="S51" s="43"/>
      <c r="T51" s="43"/>
      <c r="U51" s="43"/>
      <c r="V51" s="43"/>
      <c r="W51" s="43"/>
      <c r="X51" s="43"/>
      <c r="Y51" s="43"/>
    </row>
    <row r="52">
      <c r="A52" s="138"/>
      <c r="B52" s="49"/>
      <c r="C52" s="147" t="s">
        <v>243</v>
      </c>
      <c r="D52" s="183">
        <f>'Ratios 2022'!D59</f>
        <v>0</v>
      </c>
      <c r="E52" s="183">
        <f>'Ratios 2023'!D59</f>
        <v>0</v>
      </c>
      <c r="F52" s="183">
        <f>'Ratios 2024'!D59</f>
        <v>0</v>
      </c>
      <c r="G52" s="184">
        <f>average(D52:F52)</f>
        <v>0</v>
      </c>
      <c r="H52" s="149" t="s">
        <v>244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ASSOCIATION FOR CAREER AND TECHNICAL EDUCATION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ASSOCIATION FOR CAREER AND TECHNICAL EDUCATION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478207.0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478207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3809836.0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1897558.0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206563.0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79670.0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56653.0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10000.0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6060280</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296534.0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19340.0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109420.0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57572.0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51848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51848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t="s">
        <v>101</v>
      </c>
      <c r="D39" s="74"/>
      <c r="E39" s="48">
        <v>726702.0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102</v>
      </c>
      <c r="D40" s="74"/>
      <c r="E40" s="48">
        <v>371869.0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103</v>
      </c>
      <c r="D41" s="74"/>
      <c r="E41" s="48">
        <v>32321.0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104</v>
      </c>
      <c r="D42" s="74"/>
      <c r="E42" s="48">
        <v>1563.0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1132455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8038664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ASSOCIATION FOR CAREER AND TECHNICAL EDUCATION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7000</v>
      </c>
      <c r="D4" s="99">
        <v>7000.0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313150</v>
      </c>
      <c r="D7" s="99">
        <v>194013.0</v>
      </c>
      <c r="E7" s="99">
        <v>119137.0</v>
      </c>
      <c r="F7" s="99">
        <v>0.0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116</v>
      </c>
      <c r="C9" s="98">
        <f t="shared" si="1"/>
        <v>2410084</v>
      </c>
      <c r="D9" s="99">
        <v>1493174.0</v>
      </c>
      <c r="E9" s="99">
        <v>916910.0</v>
      </c>
      <c r="F9" s="99">
        <v>0.0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472745</v>
      </c>
      <c r="D11" s="99">
        <v>292891.0</v>
      </c>
      <c r="E11" s="99">
        <v>179854.0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196182</v>
      </c>
      <c r="D12" s="99">
        <v>121545.0</v>
      </c>
      <c r="E12" s="99">
        <v>74637.0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31130</v>
      </c>
      <c r="D19" s="99">
        <v>0.0</v>
      </c>
      <c r="E19" s="99">
        <v>31130.0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732251</v>
      </c>
      <c r="D20" s="99">
        <v>370337.0</v>
      </c>
      <c r="E20" s="99">
        <v>361914.0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260728</v>
      </c>
      <c r="D22" s="99">
        <v>220651.0</v>
      </c>
      <c r="E22" s="99">
        <v>40077.0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152286</v>
      </c>
      <c r="D23" s="99">
        <v>42135.0</v>
      </c>
      <c r="E23" s="99">
        <v>110151.0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318225</v>
      </c>
      <c r="D25" s="99">
        <v>209976.0</v>
      </c>
      <c r="E25" s="99">
        <v>108249.0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447361</v>
      </c>
      <c r="D26" s="99">
        <v>303509.0</v>
      </c>
      <c r="E26" s="99">
        <v>143852.0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992610</v>
      </c>
      <c r="D28" s="99">
        <v>944633.0</v>
      </c>
      <c r="E28" s="99">
        <v>47977.0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1701</v>
      </c>
      <c r="D29" s="99">
        <v>0.0</v>
      </c>
      <c r="E29" s="99">
        <v>1701.0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138991</v>
      </c>
      <c r="D31" s="99">
        <v>0.0</v>
      </c>
      <c r="E31" s="99">
        <v>138991.0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57973</v>
      </c>
      <c r="D32" s="99">
        <v>0.0</v>
      </c>
      <c r="E32" s="99">
        <v>57973.0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46" t="s">
        <v>141</v>
      </c>
      <c r="C34" s="98">
        <f t="shared" si="1"/>
        <v>234843</v>
      </c>
      <c r="D34" s="99">
        <v>124685.0</v>
      </c>
      <c r="E34" s="99">
        <v>110158.0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142</v>
      </c>
      <c r="C35" s="98">
        <f t="shared" si="1"/>
        <v>190412</v>
      </c>
      <c r="D35" s="99">
        <v>156447.0</v>
      </c>
      <c r="E35" s="99">
        <v>33965.0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143</v>
      </c>
      <c r="C36" s="98">
        <f t="shared" si="1"/>
        <v>94781</v>
      </c>
      <c r="D36" s="99">
        <v>94781.0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144</v>
      </c>
      <c r="C37" s="98">
        <f t="shared" si="1"/>
        <v>69430</v>
      </c>
      <c r="D37" s="99">
        <v>0.0</v>
      </c>
      <c r="E37" s="99">
        <v>69430.0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50363</v>
      </c>
      <c r="D38" s="99">
        <v>44663.0</v>
      </c>
      <c r="E38" s="99">
        <v>5700.0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3">
        <f t="shared" ref="C40:F40" si="2">sum(C3:C39)</f>
        <v>7172246</v>
      </c>
      <c r="D40" s="103">
        <f t="shared" si="2"/>
        <v>4620440</v>
      </c>
      <c r="E40" s="103">
        <f t="shared" si="2"/>
        <v>2551806</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ASSOCIATION FOR CAREER AND TECHNICAL EDUCATION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147</v>
      </c>
      <c r="B2" s="45">
        <v>1.0</v>
      </c>
      <c r="C2" s="46" t="s">
        <v>148</v>
      </c>
      <c r="D2" s="110"/>
      <c r="E2" s="111">
        <v>347877.0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2"/>
      <c r="E5" s="111">
        <v>160358.0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2"/>
      <c r="E9" s="111">
        <v>20656.0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0"/>
      <c r="E10" s="111">
        <v>415584.0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1">
        <v>4745058.0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1">
        <v>3036882.0</v>
      </c>
      <c r="E12" s="108">
        <f>D11-D12</f>
        <v>1708176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2"/>
      <c r="E13" s="111">
        <v>8730079.0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2"/>
      <c r="E17" s="111">
        <v>33021.0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3"/>
      <c r="E18" s="114">
        <f>sum(E2:E17)</f>
        <v>11415751</v>
      </c>
      <c r="F18" s="43"/>
      <c r="G18" s="43"/>
      <c r="H18" s="43"/>
      <c r="I18" s="43"/>
      <c r="J18" s="43"/>
      <c r="K18" s="43"/>
      <c r="L18" s="43"/>
      <c r="M18" s="43"/>
      <c r="N18" s="43"/>
      <c r="O18" s="43"/>
      <c r="P18" s="43"/>
      <c r="Q18" s="43"/>
      <c r="R18" s="43"/>
      <c r="S18" s="43"/>
      <c r="T18" s="43"/>
      <c r="U18" s="43"/>
      <c r="V18" s="43"/>
      <c r="W18" s="43"/>
      <c r="X18" s="43"/>
      <c r="Y18" s="43"/>
      <c r="Z18" s="43"/>
    </row>
    <row r="19">
      <c r="A19" s="44" t="s">
        <v>167</v>
      </c>
      <c r="B19" s="115">
        <v>17.0</v>
      </c>
      <c r="C19" s="116" t="s">
        <v>168</v>
      </c>
      <c r="D19" s="117"/>
      <c r="E19" s="111">
        <v>582778.0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170</v>
      </c>
      <c r="D21" s="117"/>
      <c r="E21" s="111">
        <v>2053472.0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176</v>
      </c>
      <c r="D27" s="117"/>
      <c r="E27" s="118">
        <v>35574.0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177</v>
      </c>
      <c r="D28" s="125"/>
      <c r="E28" s="126">
        <f>sum(E19:E27)</f>
        <v>2671824</v>
      </c>
      <c r="F28" s="43"/>
      <c r="G28" s="43"/>
      <c r="H28" s="43"/>
      <c r="I28" s="43"/>
      <c r="J28" s="43"/>
      <c r="K28" s="43"/>
      <c r="L28" s="43"/>
      <c r="M28" s="43"/>
      <c r="N28" s="43"/>
      <c r="O28" s="43"/>
      <c r="P28" s="43"/>
      <c r="Q28" s="43"/>
      <c r="R28" s="43"/>
      <c r="S28" s="43"/>
      <c r="T28" s="43"/>
      <c r="U28" s="43"/>
      <c r="V28" s="43"/>
      <c r="W28" s="43"/>
      <c r="X28" s="43"/>
      <c r="Y28" s="43"/>
      <c r="Z28" s="43"/>
    </row>
    <row r="29">
      <c r="A29" s="65" t="s">
        <v>178</v>
      </c>
      <c r="B29" s="127"/>
      <c r="C29" s="128" t="s">
        <v>179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180</v>
      </c>
      <c r="D30" s="117"/>
      <c r="E30" s="111">
        <v>8545347.0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181</v>
      </c>
      <c r="D31" s="117"/>
      <c r="E31" s="111">
        <v>198580.0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186</v>
      </c>
      <c r="D36" s="131"/>
      <c r="E36" s="126">
        <f>sum(E30:E35)</f>
        <v>8743927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187</v>
      </c>
      <c r="D37" s="135"/>
      <c r="E37" s="136">
        <f>E36+E28</f>
        <v>11415751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ASSOCIATION FOR CAREER AND TECHNICAL EDUCATION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189</v>
      </c>
      <c r="C3" s="144" t="s">
        <v>190</v>
      </c>
      <c r="D3" s="145">
        <f>'Expenses 2022'!C40</f>
        <v>7172246</v>
      </c>
      <c r="E3" s="146"/>
      <c r="F3" s="43"/>
      <c r="G3" s="43"/>
      <c r="H3" s="43"/>
      <c r="I3" s="43"/>
      <c r="J3" s="43"/>
      <c r="K3" s="43"/>
      <c r="L3" s="43"/>
      <c r="M3" s="43"/>
      <c r="N3" s="43"/>
      <c r="O3" s="43"/>
      <c r="P3" s="43"/>
      <c r="Q3" s="43"/>
      <c r="R3" s="43"/>
      <c r="S3" s="43"/>
      <c r="T3" s="43"/>
      <c r="U3" s="43"/>
      <c r="V3" s="43"/>
      <c r="W3" s="43"/>
      <c r="X3" s="43"/>
      <c r="Y3" s="43"/>
    </row>
    <row r="4">
      <c r="A4" s="138"/>
      <c r="B4" s="49"/>
      <c r="C4" s="144" t="s">
        <v>191</v>
      </c>
      <c r="D4" s="145">
        <f>'Expenses 2022'!C31</f>
        <v>138991</v>
      </c>
      <c r="E4" s="146"/>
      <c r="F4" s="43"/>
      <c r="G4" s="43"/>
      <c r="H4" s="43"/>
      <c r="I4" s="43"/>
      <c r="J4" s="43"/>
      <c r="K4" s="43"/>
      <c r="L4" s="43"/>
      <c r="M4" s="43"/>
      <c r="N4" s="43"/>
      <c r="O4" s="43"/>
      <c r="P4" s="43"/>
      <c r="Q4" s="43"/>
      <c r="R4" s="43"/>
      <c r="S4" s="43"/>
      <c r="T4" s="43"/>
      <c r="U4" s="43"/>
      <c r="V4" s="43"/>
      <c r="W4" s="43"/>
      <c r="X4" s="43"/>
      <c r="Y4" s="43"/>
    </row>
    <row r="5">
      <c r="A5" s="138"/>
      <c r="B5" s="49"/>
      <c r="C5" s="144" t="s">
        <v>192</v>
      </c>
      <c r="D5" s="145">
        <f>D3-D4</f>
        <v>7033255</v>
      </c>
      <c r="E5" s="146"/>
      <c r="F5" s="43"/>
      <c r="G5" s="43"/>
      <c r="H5" s="43"/>
      <c r="I5" s="43"/>
      <c r="J5" s="43"/>
      <c r="K5" s="43"/>
      <c r="L5" s="43"/>
      <c r="M5" s="43"/>
      <c r="N5" s="43"/>
      <c r="O5" s="43"/>
      <c r="P5" s="43"/>
      <c r="Q5" s="43"/>
      <c r="R5" s="43"/>
      <c r="S5" s="43"/>
      <c r="T5" s="43"/>
      <c r="U5" s="43"/>
      <c r="V5" s="43"/>
      <c r="W5" s="43"/>
      <c r="X5" s="43"/>
      <c r="Y5" s="43"/>
    </row>
    <row r="6">
      <c r="A6" s="138"/>
      <c r="B6" s="49"/>
      <c r="C6" s="144" t="s">
        <v>193</v>
      </c>
      <c r="D6" s="145">
        <f>D5/12</f>
        <v>586104.5833</v>
      </c>
      <c r="E6" s="146"/>
      <c r="F6" s="43"/>
      <c r="G6" s="43"/>
      <c r="H6" s="43"/>
      <c r="I6" s="43"/>
      <c r="J6" s="43"/>
      <c r="K6" s="43"/>
      <c r="L6" s="43"/>
      <c r="M6" s="43"/>
      <c r="N6" s="43"/>
      <c r="O6" s="43"/>
      <c r="P6" s="43"/>
      <c r="Q6" s="43"/>
      <c r="R6" s="43"/>
      <c r="S6" s="43"/>
      <c r="T6" s="43"/>
      <c r="U6" s="43"/>
      <c r="V6" s="43"/>
      <c r="W6" s="43"/>
      <c r="X6" s="43"/>
      <c r="Y6" s="43"/>
    </row>
    <row r="7">
      <c r="A7" s="138"/>
      <c r="B7" s="49"/>
      <c r="C7" s="144" t="s">
        <v>194</v>
      </c>
      <c r="D7" s="75">
        <f>'Balance Sheet 2022'!E2+'Balance Sheet 2022'!E3</f>
        <v>347877</v>
      </c>
      <c r="E7" s="146"/>
      <c r="F7" s="43"/>
      <c r="G7" s="43"/>
      <c r="H7" s="43"/>
      <c r="I7" s="43"/>
      <c r="J7" s="43"/>
      <c r="K7" s="43"/>
      <c r="L7" s="43"/>
      <c r="M7" s="43"/>
      <c r="N7" s="43"/>
      <c r="O7" s="43"/>
      <c r="P7" s="43"/>
      <c r="Q7" s="43"/>
      <c r="R7" s="43"/>
      <c r="S7" s="43"/>
      <c r="T7" s="43"/>
      <c r="U7" s="43"/>
      <c r="V7" s="43"/>
      <c r="W7" s="43"/>
      <c r="X7" s="43"/>
      <c r="Y7" s="43"/>
    </row>
    <row r="8">
      <c r="A8" s="138"/>
      <c r="B8" s="49"/>
      <c r="C8" s="147" t="s">
        <v>188</v>
      </c>
      <c r="D8" s="148">
        <f>D7/D6</f>
        <v>0.5935408285</v>
      </c>
      <c r="E8" s="149" t="s">
        <v>195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197</v>
      </c>
      <c r="C11" s="144" t="s">
        <v>198</v>
      </c>
      <c r="D11" s="75">
        <f>'Balance Sheet 2022'!E30</f>
        <v>8545347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199</v>
      </c>
      <c r="D12" s="75">
        <f>'Expenses 2022'!C40</f>
        <v>7172246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200</v>
      </c>
      <c r="D13" s="145">
        <f>D12/12</f>
        <v>597687.1667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196</v>
      </c>
      <c r="D14" s="148">
        <f>D11/D13</f>
        <v>14.29735734</v>
      </c>
      <c r="E14" s="149" t="s">
        <v>195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202</v>
      </c>
      <c r="C17" s="144" t="s">
        <v>203</v>
      </c>
      <c r="D17" s="75">
        <f>sum('Balance Sheet 2022'!E13:E15)</f>
        <v>8730079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199</v>
      </c>
      <c r="D18" s="75">
        <f>'Expenses 2022'!C40</f>
        <v>7172246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200</v>
      </c>
      <c r="D19" s="145">
        <f>D18/12</f>
        <v>597687.1667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204</v>
      </c>
      <c r="D20" s="148">
        <f>D17/D19</f>
        <v>14.60643542</v>
      </c>
      <c r="E20" s="149" t="s">
        <v>195</v>
      </c>
      <c r="F20" s="43"/>
      <c r="G20" s="43"/>
      <c r="H20" s="43"/>
      <c r="I20" s="43"/>
      <c r="J20" s="43"/>
      <c r="K20" s="43"/>
      <c r="L20" s="43"/>
      <c r="M20" s="43"/>
      <c r="N20" s="43"/>
      <c r="O20" s="43"/>
      <c r="P20" s="43"/>
      <c r="Q20" s="43"/>
      <c r="R20" s="43"/>
      <c r="S20" s="43"/>
      <c r="T20" s="43"/>
      <c r="U20" s="43"/>
      <c r="V20" s="43"/>
      <c r="W20" s="43"/>
      <c r="X20" s="43"/>
      <c r="Y20" s="43"/>
    </row>
    <row r="21">
      <c r="A21" s="138"/>
      <c r="B21" s="49"/>
      <c r="C21" s="153" t="s">
        <v>205</v>
      </c>
      <c r="D21" s="154">
        <f>D20+D8</f>
        <v>15.19997625</v>
      </c>
      <c r="E21" s="155" t="s">
        <v>195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207</v>
      </c>
      <c r="C24" s="159"/>
      <c r="D24" s="160">
        <f>max('Revenues 2022'!E2:E7,'Revenues 2022'!F10:F15)</f>
        <v>3809836</v>
      </c>
      <c r="E24" s="161" t="s">
        <v>208</v>
      </c>
      <c r="F24" s="43"/>
      <c r="G24" s="43"/>
      <c r="H24" s="43"/>
      <c r="I24" s="43"/>
      <c r="J24" s="43"/>
      <c r="K24" s="43"/>
      <c r="L24" s="43"/>
      <c r="M24" s="43"/>
      <c r="N24" s="43"/>
      <c r="O24" s="43"/>
      <c r="P24" s="43"/>
      <c r="Q24" s="43"/>
      <c r="R24" s="43"/>
      <c r="S24" s="43"/>
      <c r="T24" s="43"/>
      <c r="U24" s="43"/>
      <c r="V24" s="43"/>
      <c r="W24" s="43"/>
      <c r="X24" s="43"/>
      <c r="Y24" s="43"/>
    </row>
    <row r="25">
      <c r="A25" s="138"/>
      <c r="B25" s="49"/>
      <c r="C25" s="144" t="s">
        <v>209</v>
      </c>
      <c r="D25" s="145">
        <f>'Revenues 2022'!F44</f>
        <v>8038664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206</v>
      </c>
      <c r="D26" s="162">
        <f>D24/D25</f>
        <v>0.473938953</v>
      </c>
      <c r="E26" s="149" t="s">
        <v>210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212</v>
      </c>
      <c r="C29" s="144" t="s">
        <v>213</v>
      </c>
      <c r="D29" s="75">
        <f>SUM('Expenses 2022'!C7:C9)</f>
        <v>2723234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214</v>
      </c>
      <c r="D30" s="75">
        <f>SUM('Expenses 2022'!C10:C12)</f>
        <v>668927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215</v>
      </c>
      <c r="D31" s="75">
        <f>sum(D29:D30)</f>
        <v>3392161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190</v>
      </c>
      <c r="D32" s="75">
        <f>'Expenses 2022'!C40</f>
        <v>7172246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216</v>
      </c>
      <c r="D33" s="162">
        <f>D31/D32</f>
        <v>0.4729565885</v>
      </c>
      <c r="E33" s="149" t="s">
        <v>217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219</v>
      </c>
      <c r="C36" s="144" t="s">
        <v>220</v>
      </c>
      <c r="D36" s="75">
        <f>SUM('Expenses 2022'!C10:C11)</f>
        <v>472745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213</v>
      </c>
      <c r="D37" s="75">
        <f>SUM('Expenses 2022'!C7:C9)</f>
        <v>2723234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218</v>
      </c>
      <c r="D38" s="162">
        <f>D36/D37</f>
        <v>0.1735969072</v>
      </c>
      <c r="E38" s="149" t="s">
        <v>221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223</v>
      </c>
      <c r="C41" s="147" t="s">
        <v>224</v>
      </c>
      <c r="D41" s="75">
        <f>'Expenses 2022'!D40</f>
        <v>4620440</v>
      </c>
      <c r="E41" s="164">
        <f t="shared" ref="E41:E44" si="1">D41/$D$44</f>
        <v>0.6442110324</v>
      </c>
      <c r="F41" s="43"/>
      <c r="G41" s="43"/>
      <c r="H41" s="43"/>
      <c r="I41" s="43"/>
      <c r="J41" s="43"/>
      <c r="K41" s="43"/>
      <c r="L41" s="43"/>
      <c r="M41" s="43"/>
      <c r="N41" s="43"/>
      <c r="O41" s="43"/>
      <c r="P41" s="43"/>
      <c r="Q41" s="43"/>
      <c r="R41" s="43"/>
      <c r="S41" s="43"/>
      <c r="T41" s="43"/>
      <c r="U41" s="43"/>
      <c r="V41" s="43"/>
      <c r="W41" s="43"/>
      <c r="X41" s="43"/>
      <c r="Y41" s="43"/>
    </row>
    <row r="42">
      <c r="A42" s="138"/>
      <c r="B42" s="49"/>
      <c r="C42" s="147" t="s">
        <v>225</v>
      </c>
      <c r="D42" s="145">
        <f>'Expenses 2022'!E40</f>
        <v>2551806</v>
      </c>
      <c r="E42" s="164">
        <f t="shared" si="1"/>
        <v>0.3557889676</v>
      </c>
      <c r="F42" s="43"/>
      <c r="G42" s="43"/>
      <c r="H42" s="43"/>
      <c r="I42" s="43"/>
      <c r="J42" s="43"/>
      <c r="K42" s="43"/>
      <c r="L42" s="43"/>
      <c r="M42" s="43"/>
      <c r="N42" s="43"/>
      <c r="O42" s="43"/>
      <c r="P42" s="43"/>
      <c r="Q42" s="43"/>
      <c r="R42" s="43"/>
      <c r="S42" s="43"/>
      <c r="T42" s="43"/>
      <c r="U42" s="43"/>
      <c r="V42" s="43"/>
      <c r="W42" s="43"/>
      <c r="X42" s="43"/>
      <c r="Y42" s="43"/>
    </row>
    <row r="43">
      <c r="A43" s="138"/>
      <c r="B43" s="49"/>
      <c r="C43" s="147" t="s">
        <v>226</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190</v>
      </c>
      <c r="D44" s="145">
        <f>sum(D41:D43)</f>
        <v>7172246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228</v>
      </c>
      <c r="C47" s="144" t="s">
        <v>229</v>
      </c>
      <c r="D47" s="145">
        <f>'Revenues 2022'!F9</f>
        <v>478207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230</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231</v>
      </c>
      <c r="D49" s="165" t="str">
        <f>if(D48=0, "$0",D47/D48)</f>
        <v>$0</v>
      </c>
      <c r="E49" s="149" t="s">
        <v>232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234</v>
      </c>
      <c r="C52" s="144" t="s">
        <v>235</v>
      </c>
      <c r="D52" s="145">
        <f>sum('Balance Sheet 2022'!E2:E10)</f>
        <v>944475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236</v>
      </c>
      <c r="D53" s="145">
        <f>sum('Balance Sheet 2022'!E19:E22)</f>
        <v>2636250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237</v>
      </c>
      <c r="D54" s="167">
        <f>D52/D53</f>
        <v>0.3582645804</v>
      </c>
      <c r="E54" s="149" t="s">
        <v>238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240</v>
      </c>
      <c r="C57" s="144" t="s">
        <v>241</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242</v>
      </c>
      <c r="D58" s="145">
        <f>'Balance Sheet 2022'!E18</f>
        <v>11415751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243</v>
      </c>
      <c r="D59" s="168">
        <f>D57/D58</f>
        <v>0</v>
      </c>
      <c r="E59" s="149" t="s">
        <v>244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ASSOCIATION FOR CAREER AND TECHNICAL EDUCATION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907082.0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907082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4304709.0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2076456.0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212313.0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245</v>
      </c>
      <c r="D13" s="61"/>
      <c r="E13" s="61"/>
      <c r="F13" s="62">
        <v>99495.0</v>
      </c>
      <c r="G13" s="171"/>
      <c r="H13" s="43"/>
      <c r="J13" s="171"/>
      <c r="K13" s="43"/>
      <c r="L13" s="43"/>
      <c r="M13" s="43"/>
      <c r="N13" s="43"/>
      <c r="O13" s="43"/>
      <c r="P13" s="43"/>
      <c r="Q13" s="43"/>
      <c r="R13" s="43"/>
      <c r="S13" s="43"/>
      <c r="T13" s="43"/>
      <c r="U13" s="43"/>
      <c r="V13" s="43"/>
      <c r="W13" s="43"/>
      <c r="X13" s="43"/>
      <c r="Y13" s="43"/>
      <c r="Z13" s="43"/>
    </row>
    <row r="14">
      <c r="A14" s="49"/>
      <c r="B14" s="45" t="s">
        <v>54</v>
      </c>
      <c r="C14" s="173" t="s">
        <v>68</v>
      </c>
      <c r="D14" s="61"/>
      <c r="E14" s="61"/>
      <c r="F14" s="62">
        <v>76726.0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6769699</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506933.0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25906.0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123276.0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59095.0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64181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64181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t="s">
        <v>101</v>
      </c>
      <c r="D39" s="74"/>
      <c r="E39" s="48">
        <v>576479.0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102</v>
      </c>
      <c r="D40" s="74"/>
      <c r="E40" s="48">
        <v>400223.0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247</v>
      </c>
      <c r="D41" s="74"/>
      <c r="E41" s="48">
        <v>28809.0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248</v>
      </c>
      <c r="D42" s="74"/>
      <c r="E42" s="48">
        <v>693.0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1006204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9280005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ASSOCIATION FOR CAREER AND TECHNICAL EDUCATION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3900</v>
      </c>
      <c r="D4" s="99">
        <v>3900.0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325979</v>
      </c>
      <c r="D7" s="99">
        <v>204604.0</v>
      </c>
      <c r="E7" s="99">
        <v>121375.0</v>
      </c>
      <c r="F7" s="99">
        <v>0.0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116</v>
      </c>
      <c r="C9" s="98">
        <f t="shared" si="1"/>
        <v>2782533</v>
      </c>
      <c r="D9" s="99">
        <v>1746481.0</v>
      </c>
      <c r="E9" s="99">
        <v>1036052.0</v>
      </c>
      <c r="F9" s="99">
        <v>0.0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604007</v>
      </c>
      <c r="D11" s="99">
        <v>379110.0</v>
      </c>
      <c r="E11" s="99">
        <v>224897.0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229295</v>
      </c>
      <c r="D12" s="99">
        <v>143919.0</v>
      </c>
      <c r="E12" s="99">
        <v>85376.0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36643</v>
      </c>
      <c r="D19" s="99">
        <v>0.0</v>
      </c>
      <c r="E19" s="99">
        <v>36643.0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1231488</v>
      </c>
      <c r="D20" s="99">
        <v>663083.0</v>
      </c>
      <c r="E20" s="99">
        <v>568405.0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211523</v>
      </c>
      <c r="D22" s="99">
        <v>174818.0</v>
      </c>
      <c r="E22" s="99">
        <v>36705.0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156617</v>
      </c>
      <c r="D23" s="99">
        <v>48317.0</v>
      </c>
      <c r="E23" s="99">
        <v>108300.0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443549</v>
      </c>
      <c r="D25" s="99">
        <v>364199.0</v>
      </c>
      <c r="E25" s="99">
        <v>79350.0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462171</v>
      </c>
      <c r="D26" s="99">
        <v>264358.0</v>
      </c>
      <c r="E26" s="99">
        <v>197813.0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1160534</v>
      </c>
      <c r="D28" s="99">
        <v>1099600.0</v>
      </c>
      <c r="E28" s="99">
        <v>60934.0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1105</v>
      </c>
      <c r="D29" s="99">
        <v>0.0</v>
      </c>
      <c r="E29" s="99">
        <v>1105.0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201100</v>
      </c>
      <c r="D31" s="99">
        <v>0.0</v>
      </c>
      <c r="E31" s="99">
        <v>201100.0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62540</v>
      </c>
      <c r="D32" s="99">
        <v>0.0</v>
      </c>
      <c r="E32" s="99">
        <v>62540.0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46" t="s">
        <v>142</v>
      </c>
      <c r="C34" s="98">
        <f t="shared" si="1"/>
        <v>208729</v>
      </c>
      <c r="D34" s="99">
        <v>172649.0</v>
      </c>
      <c r="E34" s="99">
        <v>36080.0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141</v>
      </c>
      <c r="C35" s="98">
        <f t="shared" si="1"/>
        <v>185819</v>
      </c>
      <c r="D35" s="99">
        <v>16343.0</v>
      </c>
      <c r="E35" s="99">
        <v>169476.0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249</v>
      </c>
      <c r="C36" s="98">
        <f t="shared" si="1"/>
        <v>165025</v>
      </c>
      <c r="D36" s="99">
        <v>165025.0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143</v>
      </c>
      <c r="C37" s="98">
        <f t="shared" si="1"/>
        <v>105861</v>
      </c>
      <c r="D37" s="99">
        <v>105861.0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200566</v>
      </c>
      <c r="D38" s="99">
        <v>126272.0</v>
      </c>
      <c r="E38" s="99">
        <v>74294.0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3">
        <f t="shared" ref="C40:F40" si="2">sum(C3:C39)</f>
        <v>8778984</v>
      </c>
      <c r="D40" s="103">
        <f t="shared" si="2"/>
        <v>5678539</v>
      </c>
      <c r="E40" s="103">
        <f t="shared" si="2"/>
        <v>3100445</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ASSOCIATION FOR CAREER AND TECHNICAL EDUCATION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147</v>
      </c>
      <c r="B2" s="45">
        <v>1.0</v>
      </c>
      <c r="C2" s="46" t="s">
        <v>148</v>
      </c>
      <c r="D2" s="110"/>
      <c r="E2" s="111">
        <v>30739.0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2"/>
      <c r="E5" s="111">
        <v>137101.0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2"/>
      <c r="E9" s="111">
        <v>27429.0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0"/>
      <c r="E10" s="111">
        <v>385042.0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1">
        <v>4950302.0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1">
        <v>3204976.0</v>
      </c>
      <c r="E12" s="108">
        <f>D11-D12</f>
        <v>1745326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2"/>
      <c r="E13" s="111">
        <v>1.0023861E7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2"/>
      <c r="E17" s="111">
        <v>23890.0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3"/>
      <c r="E18" s="114">
        <f>sum(E2:E17)</f>
        <v>12373388</v>
      </c>
      <c r="F18" s="43"/>
      <c r="G18" s="43"/>
      <c r="H18" s="43"/>
      <c r="I18" s="43"/>
      <c r="J18" s="43"/>
      <c r="K18" s="43"/>
      <c r="L18" s="43"/>
      <c r="M18" s="43"/>
      <c r="N18" s="43"/>
      <c r="O18" s="43"/>
      <c r="P18" s="43"/>
      <c r="Q18" s="43"/>
      <c r="R18" s="43"/>
      <c r="S18" s="43"/>
      <c r="T18" s="43"/>
      <c r="U18" s="43"/>
      <c r="V18" s="43"/>
      <c r="W18" s="43"/>
      <c r="X18" s="43"/>
      <c r="Y18" s="43"/>
      <c r="Z18" s="43"/>
    </row>
    <row r="19">
      <c r="A19" s="44" t="s">
        <v>167</v>
      </c>
      <c r="B19" s="115">
        <v>17.0</v>
      </c>
      <c r="C19" s="116" t="s">
        <v>168</v>
      </c>
      <c r="D19" s="117"/>
      <c r="E19" s="111">
        <v>530286.0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170</v>
      </c>
      <c r="D21" s="117"/>
      <c r="E21" s="111">
        <v>2297807.0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176</v>
      </c>
      <c r="D27" s="117"/>
      <c r="E27" s="118">
        <v>26854.0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177</v>
      </c>
      <c r="D28" s="125"/>
      <c r="E28" s="126">
        <f>sum(E19:E27)</f>
        <v>2854947</v>
      </c>
      <c r="F28" s="43"/>
      <c r="G28" s="43"/>
      <c r="H28" s="43"/>
      <c r="I28" s="43"/>
      <c r="J28" s="43"/>
      <c r="K28" s="43"/>
      <c r="L28" s="43"/>
      <c r="M28" s="43"/>
      <c r="N28" s="43"/>
      <c r="O28" s="43"/>
      <c r="P28" s="43"/>
      <c r="Q28" s="43"/>
      <c r="R28" s="43"/>
      <c r="S28" s="43"/>
      <c r="T28" s="43"/>
      <c r="U28" s="43"/>
      <c r="V28" s="43"/>
      <c r="W28" s="43"/>
      <c r="X28" s="43"/>
      <c r="Y28" s="43"/>
      <c r="Z28" s="43"/>
    </row>
    <row r="29">
      <c r="A29" s="65" t="s">
        <v>178</v>
      </c>
      <c r="B29" s="127"/>
      <c r="C29" s="128" t="s">
        <v>179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180</v>
      </c>
      <c r="D30" s="117"/>
      <c r="E30" s="111">
        <v>9328855.0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181</v>
      </c>
      <c r="D31" s="117"/>
      <c r="E31" s="111">
        <v>189586.0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186</v>
      </c>
      <c r="D36" s="131"/>
      <c r="E36" s="126">
        <f>sum(E30:E35)</f>
        <v>9518441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187</v>
      </c>
      <c r="D37" s="135"/>
      <c r="E37" s="136">
        <f>E36+E28</f>
        <v>12373388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