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<sst xmlns="http://schemas.openxmlformats.org/spreadsheetml/2006/main" count="881" uniqueCount="258">
  <si>
    <t>THE BETTER BUSINESS BUREAU</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</si>
  <si>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</si>
  <si>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</si>
  <si>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</si>
  <si>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</si>
  <si>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</si>
  <si>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</si>
  <si>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</si>
  <si>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</si>
  <si>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</si>
  <si>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</si>
  <si>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</si>
  <si>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</si>
  <si>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</si>
  <si>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</si>
  <si>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</si>
  <si>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</si>
  <si>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</si>
  <si>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</si>
  <si>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</si>
  <si>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</si>
  <si>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</si>
  <si>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</si>
  <si>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</si>
  <si>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</si>
  <si>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</si>
  <si>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</si>
  <si>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</si>
  <si>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</si>
  <si>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</si>
  <si>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</si>
  <si>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</si>
  <si>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</si>
  <si>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</si>
  <si>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</si>
  <si>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</si>
  <si>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</si>
  <si>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</si>
  <si>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</si>
  <si>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</si>
  <si>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</si>
  <si>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</si>
  <si>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</si>
  <si>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</si>
  <si>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</si>
  <si>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</si>
  <si>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</si>
  <si>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</si>
  <si>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</si>
  <si>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</si>
  <si>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</si>
  <si>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</si>
  <si>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</si>
  <si>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</si>
  <si>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</si>
  <si>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</si>
  <si>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</si>
  <si>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</si>
  <si>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</si>
  <si>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</si>
  <si>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</si>
  <si>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</si>
  <si>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</si>
  <si>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</si>
  <si>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 xml:space="preserve"> MEMBERSHIP DUES</t>
  </si>
  <si>
    <t xml:space="preserve"> MEMBERSHIP PROGRAMS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</si>
  <si>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</si>
  <si>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</si>
  <si>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</si>
  <si>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</si>
  <si>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</si>
  <si>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</si>
  <si>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</si>
  <si>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</si>
  <si>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</si>
  <si>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</si>
  <si>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</si>
  <si>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</si>
  <si>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</si>
  <si>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</si>
  <si>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</si>
  <si>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</si>
  <si>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</si>
  <si>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</si>
  <si>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</si>
  <si>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</si>
  <si>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</si>
  <si>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</si>
  <si>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</si>
  <si>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</si>
  <si>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</si>
  <si>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</si>
  <si>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</si>
  <si>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</si>
  <si>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</si>
  <si>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</si>
  <si>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</si>
  <si>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</si>
  <si>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MISCELLANEOUS</t>
  </si>
  <si>
    <t>FOUNDATION MANAGEMENT FEES</t>
  </si>
  <si>
    <t>PPP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</si>
  <si>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</si>
  <si>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</si>
  <si>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</si>
  <si>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</si>
  <si>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</si>
  <si>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</si>
  <si>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</si>
  <si>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</si>
  <si>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</si>
  <si>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</si>
  <si>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</si>
  <si>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</si>
  <si>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</si>
  <si>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</si>
  <si>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</si>
  <si>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</si>
  <si>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</si>
  <si>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</si>
  <si>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</si>
  <si>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</si>
  <si>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</si>
  <si>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</si>
  <si>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</si>
  <si>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</si>
  <si>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</si>
  <si>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</si>
  <si>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</si>
  <si>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</si>
  <si>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</si>
  <si>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</si>
  <si>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</si>
  <si>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</si>
  <si>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</si>
  <si>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</si>
  <si>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</si>
  <si>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</si>
  <si>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</si>
  <si>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COMMISSION EXPENSE</t>
  </si>
  <si>
    <t>BBB COUNCIL DUES</t>
  </si>
  <si>
    <t>GOOGLE SEM EXPENSE</t>
  </si>
  <si>
    <t>OTHER</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</si>
  <si>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</si>
  <si>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</si>
  <si>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</si>
  <si>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</si>
  <si>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</si>
  <si>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</si>
  <si>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</si>
  <si>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</si>
  <si>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</si>
  <si>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</si>
  <si>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</si>
  <si>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</si>
  <si>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</si>
  <si>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</si>
  <si>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</si>
  <si>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</si>
  <si>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</si>
  <si>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</si>
  <si>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</si>
  <si>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</si>
  <si>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</si>
  <si>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</si>
  <si>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</si>
  <si>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</si>
  <si>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</si>
  <si>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</si>
  <si>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</si>
  <si>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</si>
  <si>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</si>
  <si>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</si>
  <si>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</si>
  <si>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</si>
  <si>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</si>
  <si>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</si>
  <si>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</si>
  <si>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</si>
  <si>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</si>
  <si>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</si>
  <si>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</si>
  <si>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</si>
  <si>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</si>
  <si>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</si>
  <si>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</si>
  <si>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</si>
  <si>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</si>
  <si>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</si>
  <si>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</si>
  <si>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</si>
  <si>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</si>
  <si>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</si>
  <si>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</si>
  <si>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</si>
  <si>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</si>
  <si>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</si>
  <si>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</si>
  <si>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</si>
  <si>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</si>
  <si>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</si>
  <si>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</si>
  <si>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</si>
  <si>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</si>
  <si>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</si>
  <si>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</si>
  <si>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</si>
  <si>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</si>
  <si>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</si>
  <si>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</si>
  <si>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</si>
  <si>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</si>
  <si>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</si>
  <si>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</si>
  <si>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</si>
  <si>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</si>
  <si>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</si>
  <si>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</si>
  <si>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</si>
  <si>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</si>
  <si>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</si>
  <si>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</si>
  <si>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</si>
  <si>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</si>
  <si>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</si>
  <si>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</si>
  <si>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</si>
  <si>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</si>
  <si>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</si>
  <si>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</si>
  <si>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</si>
  <si>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</si>
  <si>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</si>
  <si>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</si>
  <si>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</si>
  <si>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</si>
  <si>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</si>
  <si>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</si>
  <si>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</si>
  <si>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</si>
  <si>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</si>
  <si>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</si>
  <si>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</si>
  <si>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</si>
  <si>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STATE INCOME REFUND</t>
  </si>
  <si>
    <r>
      <rPr>
        <rFont val="Roboto"/>
        <b/>
        <color rgb="FF000000"/>
        <sz val="10.0"/>
      </rPr>
      <t xml:space="preserve">Program Expenses </t>
    </r>
    <r>
      <rPr>
        <rFont val="Roboto"/>
        <b/>
        <i/>
        <color rgb="FF000000"/>
        <sz val="10.0"/>
      </rPr>
      <t xml:space="preserve">(Program Efficiency Ratio) </t>
    </r>
  </si>
  <si>
    <t>MEMBERSHIP DUES</t>
  </si>
  <si>
    <t>DIGITAL MARKETING</t>
  </si>
  <si>
    <t>GOOGLE CONSULTING &amp; COMPLAINT</t>
  </si>
  <si>
    <t>PROCESSING</t>
  </si>
  <si>
    <r>
      <rPr>
        <rFont val="Roboto"/>
        <color rgb="FF000000"/>
        <sz val="10.0"/>
      </rPr>
      <t xml:space="preserve">Gross amount from sales of </t>
    </r>
    <r>
      <rPr>
        <rFont val="Roboto"/>
        <color rgb="FF000000"/>
        <sz val="10.0"/>
      </rPr>
      <t>assets other than inventory</t>
    </r>
  </si>
  <si>
    <t xml:space="preserve"> GOOGLE SEM EXPENSE</t>
  </si>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</sst>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THE BETTER BUSINESS BUREAU</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2022'!C40</f>
        <v>7797797</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2022'!C31</f>
        <v>68788</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7729009</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644084.0833</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2022'!E2+'Balance Sheet 2022'!E3</f>
        <v>2349734</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3.648178958</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2022'!E30</f>
        <v>4601345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2022'!C40</f>
        <v>7797797</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649816.4167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7.080992234</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2022'!E13:E15)</f>
        <v>4376918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2022'!C40</f>
        <v>7797797</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649816.4167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6.735622382</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10.38380134</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2022'!E2:E7,'Revenues 2022'!F10:F15)</f>
        <v>6891598</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2022'!F44</f>
        <v>7937138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0.8682724176</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2022'!C7:C9)</f>
        <v>4811706</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2022'!C10:C12)</f>
        <v>960951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5772657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2022'!C40</f>
        <v>7797797</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0.7402933162</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2022'!C10:C11)</f>
        <v>578032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2022'!C7:C9)</f>
        <v>4811706</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0.1201303654</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244</v>
      </c>
      <c r="D41" s="75">
        <f>'Expenses 2022'!D40</f>
        <v>7797797</v>
      </c>
      <c r="E41" s="165">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2022'!E40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2022'!F40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7797797</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2022'!F9</f>
        <v>710</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2022'!F40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t="str">
        <f>if(D48=0, "$0",D47/D48)</f>
        <v>$0</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2022'!E2:E10)</f>
        <v>3808430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2022'!E19:E22)</f>
        <v>4700120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0.8102835672</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2022'!E18</f>
        <v>9540443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THE BETTER BUSINESS BUREAU</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175.0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175</v>
      </c>
      <c r="G9" s="58"/>
      <c r="H9" s="58"/>
      <c r="I9" s="58"/>
      <c r="J9" s="58"/>
      <c r="K9" s="58"/>
      <c r="L9" s="58"/>
      <c r="M9" s="58"/>
      <c r="N9" s="58"/>
      <c r="O9" s="58"/>
      <c r="P9" s="58"/>
      <c r="Q9" s="58"/>
      <c r="R9" s="58"/>
      <c r="S9" s="58"/>
      <c r="T9" s="58"/>
      <c r="U9" s="58"/>
      <c r="V9" s="58"/>
      <c r="W9" s="58"/>
      <c r="X9" s="58"/>
      <c r="Y9" s="58"/>
      <c r="Z9" s="58"/>
    </row>
    <row r="10">
      <c r="A10" s="44" t="s">
        <v>62</v>
      </c>
      <c r="B10" s="59" t="s">
        <v>63</v>
      </c>
      <c r="C10" s="60" t="s">
        <v>245</v>
      </c>
      <c r="D10" s="15"/>
      <c r="E10" s="15"/>
      <c r="F10" s="48">
        <v>6812488.0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303623.0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246</v>
      </c>
      <c r="D12" s="61"/>
      <c r="E12" s="61"/>
      <c r="F12" s="62">
        <v>466418.0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247</v>
      </c>
      <c r="D13" s="61"/>
      <c r="E13" s="61"/>
      <c r="F13" s="62">
        <v>225649.0</v>
      </c>
      <c r="G13" s="43"/>
      <c r="H13" s="43"/>
      <c r="I13" s="43"/>
      <c r="J13" s="43"/>
      <c r="K13" s="43"/>
      <c r="L13" s="43"/>
      <c r="M13" s="43"/>
      <c r="N13" s="43"/>
      <c r="O13" s="43"/>
      <c r="P13" s="43"/>
      <c r="Q13" s="43"/>
      <c r="R13" s="43"/>
      <c r="S13" s="43"/>
      <c r="T13" s="43"/>
      <c r="U13" s="43"/>
      <c r="V13" s="43"/>
      <c r="W13" s="43"/>
      <c r="X13" s="43"/>
      <c r="Y13" s="43"/>
      <c r="Z13" s="43"/>
    </row>
    <row r="14">
      <c r="A14" s="49"/>
      <c r="B14" s="45" t="s">
        <v>54</v>
      </c>
      <c r="C14" s="60" t="s">
        <v>248</v>
      </c>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7808178</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166712.0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249</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307900.0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153090.0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154810</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105569.0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99</v>
      </c>
      <c r="D40" s="74"/>
      <c r="E40" s="48">
        <v>20000.0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125569</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8255444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THE BETTER BUSINESS BUREAU</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390602</v>
      </c>
      <c r="D7" s="99">
        <v>390602.0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4384382</v>
      </c>
      <c r="D8" s="99">
        <v>4384382.0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108534</v>
      </c>
      <c r="D10" s="99">
        <v>108534.0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507994</v>
      </c>
      <c r="D11" s="99">
        <v>507994.0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382738</v>
      </c>
      <c r="D12" s="99">
        <v>382738.0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41770</v>
      </c>
      <c r="D16" s="99">
        <v>41770.0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144560</v>
      </c>
      <c r="D20" s="99">
        <v>144560.0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423015</v>
      </c>
      <c r="D21" s="99">
        <v>423015.0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87971</v>
      </c>
      <c r="D22" s="99">
        <v>87971.0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281969</v>
      </c>
      <c r="D23" s="99">
        <v>281969.0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127878</v>
      </c>
      <c r="D25" s="99">
        <v>127878.0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33955</v>
      </c>
      <c r="D26" s="99">
        <v>33955.0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28902</v>
      </c>
      <c r="D28" s="99">
        <v>28902.0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44486</v>
      </c>
      <c r="D31" s="99">
        <v>44486.0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45889</v>
      </c>
      <c r="D32" s="99">
        <v>45889.0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138</v>
      </c>
      <c r="C34" s="98">
        <f t="shared" si="1"/>
        <v>100758</v>
      </c>
      <c r="D34" s="99">
        <v>100758.0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139</v>
      </c>
      <c r="C35" s="98">
        <f t="shared" si="1"/>
        <v>419524</v>
      </c>
      <c r="D35" s="99">
        <v>419524.0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250</v>
      </c>
      <c r="C36" s="98">
        <f t="shared" si="1"/>
        <v>119483</v>
      </c>
      <c r="D36" s="99">
        <v>119483.0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141</v>
      </c>
      <c r="C37" s="98">
        <f t="shared" si="1"/>
        <v>183304</v>
      </c>
      <c r="D37" s="99">
        <v>183304.0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19962</v>
      </c>
      <c r="D38" s="99">
        <v>19962.0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7877676</v>
      </c>
      <c r="D40" s="104">
        <f t="shared" si="2"/>
        <v>7877676</v>
      </c>
      <c r="E40" s="104">
        <f t="shared" si="2"/>
        <v>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BETTER BUSINESS BUREAU</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13.0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2923701.0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1450460.0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105126.0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205357.0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135959.0</v>
      </c>
      <c r="E12" s="109">
        <f>D11-D12</f>
        <v>69398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5103768.0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1229597.0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10882063</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781885.0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4346050.0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178090.0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5306025</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5576038.0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5576038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10882063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THE BETTER BUSINESS BUREAU</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2023'!C40</f>
        <v>7877676</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2023'!C31</f>
        <v>44486</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7833190</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652765.8333</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2023'!E2+'Balance Sheet 2023'!E3</f>
        <v>2923714</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4.478962977</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2023'!E30</f>
        <v>5576038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2023'!C40</f>
        <v>7877676</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656473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8.49393349</v>
      </c>
      <c r="E14" s="150" t="s">
        <v>192</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2023'!E13:E15)</f>
        <v>5103768</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2023'!C40</f>
        <v>7877676</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656473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7.774528427</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12.2534914</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2023'!E2:E7,'Revenues 2023'!F10:F15)</f>
        <v>6812488</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2023'!F44</f>
        <v>8255444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0.8252115816</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2023'!C7:C9)</f>
        <v>4774984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2023'!C10:C12)</f>
        <v>999266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5774250</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2023'!C40</f>
        <v>7877676</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0.7329890186</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2023'!C10:C11)</f>
        <v>616528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2023'!C7:C9)</f>
        <v>4774984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0.1291162442</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251</v>
      </c>
      <c r="D41" s="75">
        <f>'Expenses 2023'!D40</f>
        <v>7877676</v>
      </c>
      <c r="E41" s="165">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2023'!E40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2023'!F40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7877676</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2023'!F9</f>
        <v>175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2023'!F40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t="str">
        <f>if(D48=0, "$0",D47/D48)</f>
        <v>$0</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2023'!E2:E10)</f>
        <v>4479300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2023'!E19:E22)</f>
        <v>5127935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0.8735095121</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2023'!E18</f>
        <v>10882063</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THE BETTER BUSINESS BUREAU</v>
      </c>
      <c r="B1" s="2" t="s">
        <v>252</v>
      </c>
      <c r="C1" s="139"/>
      <c r="D1" s="139"/>
      <c r="E1" s="139"/>
      <c r="F1" s="140"/>
      <c r="G1" s="140"/>
      <c r="H1" s="140"/>
      <c r="I1" s="43"/>
      <c r="J1" s="43"/>
      <c r="K1" s="43"/>
      <c r="L1" s="43"/>
      <c r="M1" s="43"/>
      <c r="N1" s="43"/>
      <c r="O1" s="43"/>
      <c r="P1" s="43"/>
      <c r="Q1" s="43"/>
      <c r="R1" s="43"/>
      <c r="S1" s="43"/>
      <c r="T1" s="43"/>
      <c r="U1" s="43"/>
      <c r="V1" s="43"/>
      <c r="W1" s="43"/>
      <c r="X1" s="43"/>
      <c r="Y1" s="43"/>
    </row>
    <row r="2">
      <c r="A2" s="141" t="s">
        <v>185</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186</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253</v>
      </c>
      <c r="E4" s="45" t="s">
        <v>254</v>
      </c>
      <c r="F4" s="45" t="s">
        <v>255</v>
      </c>
      <c r="G4" s="59" t="s">
        <v>256</v>
      </c>
      <c r="H4" s="59"/>
      <c r="I4" s="43"/>
      <c r="J4" s="43"/>
      <c r="K4" s="43"/>
      <c r="L4" s="43"/>
      <c r="M4" s="43"/>
      <c r="N4" s="43"/>
      <c r="O4" s="43"/>
      <c r="P4" s="43"/>
      <c r="Q4" s="43"/>
      <c r="R4" s="43"/>
      <c r="S4" s="43"/>
      <c r="T4" s="43"/>
      <c r="U4" s="43"/>
      <c r="V4" s="43"/>
      <c r="W4" s="43"/>
      <c r="X4" s="43"/>
      <c r="Y4" s="43"/>
    </row>
    <row r="5">
      <c r="A5" s="139"/>
      <c r="B5" s="49"/>
      <c r="C5" s="148" t="s">
        <v>185</v>
      </c>
      <c r="D5" s="177">
        <f>'Ratios 2021'!D8</f>
        <v>5.582579929</v>
      </c>
      <c r="E5" s="177">
        <f>'Ratios 2022'!D8</f>
        <v>3.648178958</v>
      </c>
      <c r="F5" s="177">
        <f>'Ratios 2023'!D8</f>
        <v>4.478962977</v>
      </c>
      <c r="G5" s="177">
        <f>average(D5:F5)</f>
        <v>4.569907288</v>
      </c>
      <c r="H5" s="150" t="s">
        <v>192</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193</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194</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253</v>
      </c>
      <c r="E9" s="45" t="s">
        <v>254</v>
      </c>
      <c r="F9" s="45" t="s">
        <v>255</v>
      </c>
      <c r="G9" s="59" t="s">
        <v>256</v>
      </c>
      <c r="H9" s="59"/>
      <c r="I9" s="43"/>
      <c r="J9" s="43"/>
      <c r="K9" s="43"/>
      <c r="L9" s="43"/>
      <c r="M9" s="43"/>
      <c r="N9" s="43"/>
      <c r="O9" s="43"/>
      <c r="P9" s="43"/>
      <c r="Q9" s="43"/>
      <c r="R9" s="43"/>
      <c r="S9" s="43"/>
      <c r="T9" s="43"/>
      <c r="U9" s="43"/>
      <c r="V9" s="43"/>
      <c r="W9" s="43"/>
      <c r="X9" s="43"/>
      <c r="Y9" s="43"/>
    </row>
    <row r="10">
      <c r="A10" s="139"/>
      <c r="B10" s="49"/>
      <c r="C10" s="148" t="s">
        <v>193</v>
      </c>
      <c r="D10" s="149">
        <f>'Ratios 2021'!D14</f>
        <v>6.889815696</v>
      </c>
      <c r="E10" s="149">
        <f>'Ratios 2022'!D14</f>
        <v>7.080992234</v>
      </c>
      <c r="F10" s="149">
        <f>'Ratios 2023'!D14</f>
        <v>8.49393349</v>
      </c>
      <c r="G10" s="177">
        <f>average(D10:F10)</f>
        <v>7.48824714</v>
      </c>
      <c r="H10" s="150" t="s">
        <v>192</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198</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199</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253</v>
      </c>
      <c r="E14" s="45" t="s">
        <v>254</v>
      </c>
      <c r="F14" s="45" t="s">
        <v>255</v>
      </c>
      <c r="G14" s="59" t="s">
        <v>256</v>
      </c>
      <c r="H14" s="59"/>
      <c r="I14" s="43"/>
      <c r="J14" s="43"/>
      <c r="K14" s="43"/>
      <c r="L14" s="43"/>
      <c r="M14" s="43"/>
      <c r="N14" s="43"/>
      <c r="O14" s="43"/>
      <c r="P14" s="43"/>
      <c r="Q14" s="43"/>
      <c r="R14" s="43"/>
      <c r="S14" s="43"/>
      <c r="T14" s="43"/>
      <c r="U14" s="43"/>
      <c r="V14" s="43"/>
      <c r="W14" s="43"/>
      <c r="X14" s="43"/>
      <c r="Y14" s="43"/>
    </row>
    <row r="15">
      <c r="A15" s="139"/>
      <c r="B15" s="49"/>
      <c r="C15" s="148" t="s">
        <v>201</v>
      </c>
      <c r="D15" s="180">
        <f>'Ratios 2021'!D20</f>
        <v>6.848229966</v>
      </c>
      <c r="E15" s="180">
        <f>'Ratios 2022'!D20</f>
        <v>6.735622382</v>
      </c>
      <c r="F15" s="180">
        <f>'Ratios 2023'!D20</f>
        <v>7.774528427</v>
      </c>
      <c r="G15" s="177">
        <f>average(D15:F15)</f>
        <v>7.119460258</v>
      </c>
      <c r="H15" s="150" t="s">
        <v>192</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203</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204</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253</v>
      </c>
      <c r="E19" s="45" t="s">
        <v>254</v>
      </c>
      <c r="F19" s="45" t="s">
        <v>255</v>
      </c>
      <c r="G19" s="59" t="s">
        <v>256</v>
      </c>
      <c r="H19" s="59"/>
      <c r="I19" s="43"/>
      <c r="J19" s="43"/>
      <c r="K19" s="43"/>
      <c r="L19" s="43"/>
      <c r="M19" s="43"/>
      <c r="N19" s="43"/>
      <c r="O19" s="43"/>
      <c r="P19" s="43"/>
      <c r="Q19" s="43"/>
      <c r="R19" s="43"/>
      <c r="S19" s="43"/>
      <c r="T19" s="43"/>
      <c r="U19" s="43"/>
      <c r="V19" s="43"/>
      <c r="W19" s="43"/>
      <c r="X19" s="43"/>
      <c r="Y19" s="43"/>
    </row>
    <row r="20">
      <c r="A20" s="139"/>
      <c r="B20" s="49"/>
      <c r="C20" s="148" t="s">
        <v>203</v>
      </c>
      <c r="D20" s="163">
        <f>'Ratios 2021'!D26</f>
        <v>0.7544525108</v>
      </c>
      <c r="E20" s="163">
        <f>'Ratios 2022'!D26</f>
        <v>0.8682724176</v>
      </c>
      <c r="F20" s="163">
        <f>'Ratios 2023'!D26</f>
        <v>0.8252115816</v>
      </c>
      <c r="G20" s="181">
        <f>average(D20:F20)</f>
        <v>0.8159788367</v>
      </c>
      <c r="H20" s="150" t="s">
        <v>207</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208</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209</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253</v>
      </c>
      <c r="E24" s="45" t="s">
        <v>254</v>
      </c>
      <c r="F24" s="45" t="s">
        <v>255</v>
      </c>
      <c r="G24" s="59" t="s">
        <v>256</v>
      </c>
      <c r="H24" s="59"/>
      <c r="I24" s="43"/>
      <c r="J24" s="43"/>
      <c r="K24" s="43"/>
      <c r="L24" s="43"/>
      <c r="M24" s="43"/>
      <c r="N24" s="43"/>
      <c r="O24" s="43"/>
      <c r="P24" s="43"/>
      <c r="Q24" s="43"/>
      <c r="R24" s="43"/>
      <c r="S24" s="43"/>
      <c r="T24" s="43"/>
      <c r="U24" s="43"/>
      <c r="V24" s="43"/>
      <c r="W24" s="43"/>
      <c r="X24" s="43"/>
      <c r="Y24" s="43"/>
    </row>
    <row r="25">
      <c r="A25" s="139"/>
      <c r="B25" s="49"/>
      <c r="C25" s="148" t="s">
        <v>213</v>
      </c>
      <c r="D25" s="163">
        <f>'Ratios 2021'!D33</f>
        <v>0.6946465164</v>
      </c>
      <c r="E25" s="163">
        <f>'Ratios 2022'!D33</f>
        <v>0.7402933162</v>
      </c>
      <c r="F25" s="163">
        <f>'Ratios 2023'!D33</f>
        <v>0.7329890186</v>
      </c>
      <c r="G25" s="181">
        <f>average(D25:F25)</f>
        <v>0.7226429504</v>
      </c>
      <c r="H25" s="150" t="s">
        <v>214</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215</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216</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253</v>
      </c>
      <c r="E29" s="45" t="s">
        <v>254</v>
      </c>
      <c r="F29" s="45" t="s">
        <v>255</v>
      </c>
      <c r="G29" s="59" t="s">
        <v>256</v>
      </c>
      <c r="H29" s="59"/>
      <c r="I29" s="43"/>
      <c r="J29" s="43"/>
      <c r="K29" s="43"/>
      <c r="L29" s="43"/>
      <c r="M29" s="43"/>
      <c r="N29" s="43"/>
      <c r="O29" s="43"/>
      <c r="P29" s="43"/>
      <c r="Q29" s="43"/>
      <c r="R29" s="43"/>
      <c r="S29" s="43"/>
      <c r="T29" s="43"/>
      <c r="U29" s="43"/>
      <c r="V29" s="43"/>
      <c r="W29" s="43"/>
      <c r="X29" s="43"/>
      <c r="Y29" s="43"/>
    </row>
    <row r="30">
      <c r="A30" s="139"/>
      <c r="B30" s="49"/>
      <c r="C30" s="148" t="s">
        <v>215</v>
      </c>
      <c r="D30" s="163">
        <f>'Ratios 2021'!D38</f>
        <v>0.1258999002</v>
      </c>
      <c r="E30" s="163">
        <f>'Ratios 2022'!D38</f>
        <v>0.1201303654</v>
      </c>
      <c r="F30" s="163">
        <f>'Ratios 2023'!D38</f>
        <v>0.1291162442</v>
      </c>
      <c r="G30" s="181">
        <f>average(D30:F30)</f>
        <v>0.1250488366</v>
      </c>
      <c r="H30" s="150" t="s">
        <v>218</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219</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220</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253</v>
      </c>
      <c r="E34" s="45" t="s">
        <v>254</v>
      </c>
      <c r="F34" s="45" t="s">
        <v>255</v>
      </c>
      <c r="G34" s="59" t="s">
        <v>256</v>
      </c>
      <c r="H34" s="59"/>
      <c r="I34" s="43"/>
      <c r="J34" s="43"/>
      <c r="K34" s="43"/>
      <c r="L34" s="43"/>
      <c r="M34" s="43"/>
      <c r="N34" s="43"/>
      <c r="O34" s="43"/>
      <c r="P34" s="43"/>
      <c r="Q34" s="43"/>
      <c r="R34" s="43"/>
      <c r="S34" s="43"/>
      <c r="T34" s="43"/>
      <c r="U34" s="43"/>
      <c r="V34" s="43"/>
      <c r="W34" s="43"/>
      <c r="X34" s="43"/>
      <c r="Y34" s="43"/>
    </row>
    <row r="35">
      <c r="A35" s="139"/>
      <c r="B35" s="49"/>
      <c r="C35" s="148" t="s">
        <v>257</v>
      </c>
      <c r="D35" s="163">
        <f>'Ratios 2021'!E41</f>
        <v>1</v>
      </c>
      <c r="E35" s="163">
        <f>'Ratios 2022'!E41</f>
        <v>1</v>
      </c>
      <c r="F35" s="163">
        <f>'Ratios 2023'!E41</f>
        <v>1</v>
      </c>
      <c r="G35" s="181">
        <f t="shared" ref="G35:G37" si="1">average(D35:F35)</f>
        <v>1</v>
      </c>
      <c r="H35" s="181"/>
      <c r="I35" s="43"/>
      <c r="J35" s="43"/>
      <c r="K35" s="43"/>
      <c r="L35" s="43"/>
      <c r="M35" s="43"/>
      <c r="N35" s="43"/>
      <c r="O35" s="43"/>
      <c r="P35" s="43"/>
      <c r="Q35" s="43"/>
      <c r="R35" s="43"/>
      <c r="S35" s="43"/>
      <c r="T35" s="43"/>
      <c r="U35" s="43"/>
      <c r="V35" s="43"/>
      <c r="W35" s="43"/>
      <c r="X35" s="43"/>
      <c r="Y35" s="43"/>
    </row>
    <row r="36">
      <c r="A36" s="139"/>
      <c r="B36" s="52"/>
      <c r="C36" s="148" t="s">
        <v>222</v>
      </c>
      <c r="D36" s="163">
        <f>'Ratios 2021'!E42</f>
        <v>0</v>
      </c>
      <c r="E36" s="163">
        <f>'Ratios 2022'!E42</f>
        <v>0</v>
      </c>
      <c r="F36" s="163">
        <f>'Ratios 2023'!E42</f>
        <v>0</v>
      </c>
      <c r="G36" s="181">
        <f t="shared" si="1"/>
        <v>0</v>
      </c>
      <c r="H36" s="181"/>
      <c r="I36" s="43"/>
      <c r="J36" s="43"/>
      <c r="K36" s="43"/>
      <c r="L36" s="43"/>
      <c r="M36" s="43"/>
      <c r="N36" s="43"/>
      <c r="O36" s="43"/>
      <c r="P36" s="43"/>
      <c r="Q36" s="43"/>
      <c r="R36" s="43"/>
      <c r="S36" s="43"/>
      <c r="T36" s="43"/>
      <c r="U36" s="43"/>
      <c r="V36" s="43"/>
      <c r="W36" s="43"/>
      <c r="X36" s="43"/>
      <c r="Y36" s="43"/>
    </row>
    <row r="37">
      <c r="A37" s="139"/>
      <c r="B37" s="182"/>
      <c r="C37" s="148" t="s">
        <v>223</v>
      </c>
      <c r="D37" s="163">
        <f>'Ratios 2021'!E43</f>
        <v>0</v>
      </c>
      <c r="E37" s="163">
        <f>'Ratios 2022'!E43</f>
        <v>0</v>
      </c>
      <c r="F37" s="163">
        <f>'Ratios 2023'!E43</f>
        <v>0</v>
      </c>
      <c r="G37" s="181">
        <f t="shared" si="1"/>
        <v>0</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224</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225</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253</v>
      </c>
      <c r="E41" s="45" t="s">
        <v>254</v>
      </c>
      <c r="F41" s="45" t="s">
        <v>255</v>
      </c>
      <c r="G41" s="59" t="s">
        <v>256</v>
      </c>
      <c r="H41" s="59"/>
      <c r="I41" s="43"/>
      <c r="J41" s="43"/>
      <c r="K41" s="43"/>
      <c r="L41" s="43"/>
      <c r="M41" s="43"/>
      <c r="N41" s="43"/>
      <c r="O41" s="43"/>
      <c r="P41" s="43"/>
      <c r="Q41" s="43"/>
      <c r="R41" s="43"/>
      <c r="S41" s="43"/>
      <c r="T41" s="43"/>
      <c r="U41" s="43"/>
      <c r="V41" s="43"/>
      <c r="W41" s="43"/>
      <c r="X41" s="43"/>
      <c r="Y41" s="43"/>
    </row>
    <row r="42">
      <c r="A42" s="139"/>
      <c r="B42" s="49"/>
      <c r="C42" s="148" t="s">
        <v>228</v>
      </c>
      <c r="D42" s="166" t="str">
        <f>'Ratios 2021'!D49</f>
        <v>$0</v>
      </c>
      <c r="E42" s="166" t="str">
        <f>'Ratios 2022'!D49</f>
        <v>$0</v>
      </c>
      <c r="F42" s="166" t="str">
        <f>'Ratios 2023'!D49</f>
        <v>$0</v>
      </c>
      <c r="G42" s="183" t="str">
        <f>average(D42:F42)</f>
        <v>#DIV/0!</v>
      </c>
      <c r="H42" s="150" t="s">
        <v>229</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230</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231</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253</v>
      </c>
      <c r="E46" s="45" t="s">
        <v>254</v>
      </c>
      <c r="F46" s="45" t="s">
        <v>255</v>
      </c>
      <c r="G46" s="59" t="s">
        <v>256</v>
      </c>
      <c r="H46" s="59"/>
      <c r="I46" s="43"/>
      <c r="J46" s="43"/>
      <c r="K46" s="43"/>
      <c r="L46" s="43"/>
      <c r="M46" s="43"/>
      <c r="N46" s="43"/>
      <c r="O46" s="43"/>
      <c r="P46" s="43"/>
      <c r="Q46" s="43"/>
      <c r="R46" s="43"/>
      <c r="S46" s="43"/>
      <c r="T46" s="43"/>
      <c r="U46" s="43"/>
      <c r="V46" s="43"/>
      <c r="W46" s="43"/>
      <c r="X46" s="43"/>
      <c r="Y46" s="43"/>
    </row>
    <row r="47">
      <c r="A47" s="139"/>
      <c r="B47" s="49"/>
      <c r="C47" s="148" t="s">
        <v>234</v>
      </c>
      <c r="D47" s="149">
        <f>'Ratios 2021'!D54</f>
        <v>0.9789059107</v>
      </c>
      <c r="E47" s="149">
        <f>'Ratios 2022'!D54</f>
        <v>0.8102835672</v>
      </c>
      <c r="F47" s="149">
        <f>'Ratios 2023'!D54</f>
        <v>0.8735095121</v>
      </c>
      <c r="G47" s="177">
        <f>average(D47:F47)</f>
        <v>0.88756633</v>
      </c>
      <c r="H47" s="150" t="s">
        <v>235</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236</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237</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253</v>
      </c>
      <c r="E51" s="45" t="s">
        <v>254</v>
      </c>
      <c r="F51" s="45" t="s">
        <v>255</v>
      </c>
      <c r="G51" s="59" t="s">
        <v>256</v>
      </c>
      <c r="H51" s="59"/>
      <c r="I51" s="43"/>
      <c r="J51" s="43"/>
      <c r="K51" s="43"/>
      <c r="L51" s="43"/>
      <c r="M51" s="43"/>
      <c r="N51" s="43"/>
      <c r="O51" s="43"/>
      <c r="P51" s="43"/>
      <c r="Q51" s="43"/>
      <c r="R51" s="43"/>
      <c r="S51" s="43"/>
      <c r="T51" s="43"/>
      <c r="U51" s="43"/>
      <c r="V51" s="43"/>
      <c r="W51" s="43"/>
      <c r="X51" s="43"/>
      <c r="Y51" s="43"/>
    </row>
    <row r="52">
      <c r="A52" s="139"/>
      <c r="B52" s="49"/>
      <c r="C52" s="148" t="s">
        <v>240</v>
      </c>
      <c r="D52" s="184">
        <f>'Ratios 2021'!D59</f>
        <v>0</v>
      </c>
      <c r="E52" s="184">
        <f>'Ratios 2022'!D59</f>
        <v>0</v>
      </c>
      <c r="F52" s="184">
        <f>'Ratios 2023'!D59</f>
        <v>0</v>
      </c>
      <c r="G52" s="185">
        <f>average(D52:F52)</f>
        <v>0</v>
      </c>
      <c r="H52" s="150" t="s">
        <v>241</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THE BETTER BUSINESS BUREAU</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BETTER BUSINESS BUREAU</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7000.0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1447.0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8447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6026286.0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686275.0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6712561</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107412.0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81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277575.0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11794.0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265781</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94730.0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99</v>
      </c>
      <c r="D40" s="74"/>
      <c r="E40" s="48">
        <v>20000.0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100</v>
      </c>
      <c r="D41" s="74"/>
      <c r="E41" s="48">
        <v>778697.0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101</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893427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7987628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THE BETTER BUSINESS BUREAU</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347440</v>
      </c>
      <c r="D7" s="99">
        <v>347440.0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3815105</v>
      </c>
      <c r="D8" s="99">
        <v>3815105.0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113</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96993</v>
      </c>
      <c r="D10" s="99">
        <v>96993.0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427071</v>
      </c>
      <c r="D11" s="99">
        <v>427071.0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324580</v>
      </c>
      <c r="D12" s="99">
        <v>324580.0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34270</v>
      </c>
      <c r="D16" s="99">
        <v>34270.0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159296</v>
      </c>
      <c r="D20" s="99">
        <v>159296.0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332835</v>
      </c>
      <c r="D21" s="99">
        <v>332835.0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66559</v>
      </c>
      <c r="D22" s="99">
        <v>66559.0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180759</v>
      </c>
      <c r="D23" s="99">
        <v>180759.0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486685</v>
      </c>
      <c r="D25" s="99">
        <v>486685.0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30093</v>
      </c>
      <c r="D26" s="99">
        <v>30093.0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22739</v>
      </c>
      <c r="D28" s="99">
        <v>22739.0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53629</v>
      </c>
      <c r="D31" s="99">
        <v>53629.0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40807</v>
      </c>
      <c r="D32" s="99">
        <v>40807.0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102" t="s">
        <v>138</v>
      </c>
      <c r="C34" s="98">
        <f t="shared" si="1"/>
        <v>104491</v>
      </c>
      <c r="D34" s="99">
        <v>104491.0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t="s">
        <v>139</v>
      </c>
      <c r="C35" s="98">
        <f t="shared" si="1"/>
        <v>387121</v>
      </c>
      <c r="D35" s="99">
        <v>387121.0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t="s">
        <v>140</v>
      </c>
      <c r="C36" s="98">
        <f t="shared" si="1"/>
        <v>75515</v>
      </c>
      <c r="D36" s="99">
        <v>75515.0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t="s">
        <v>141</v>
      </c>
      <c r="C37" s="98">
        <f t="shared" si="1"/>
        <v>165455</v>
      </c>
      <c r="D37" s="99">
        <v>165455.0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62570</v>
      </c>
      <c r="D38" s="99">
        <v>62570.0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7214013</v>
      </c>
      <c r="D40" s="104">
        <f t="shared" si="2"/>
        <v>7214013</v>
      </c>
      <c r="E40" s="104">
        <f t="shared" si="2"/>
        <v>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BETTER BUSINESS BUREAU</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2318.0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3328800.0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1020447.0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115353.0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403279.0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282023.0</v>
      </c>
      <c r="E12" s="109">
        <f>D11-D12</f>
        <v>121256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4116935.0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8705109</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740569.0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3822605.0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4563174</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4141935.0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4141935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8705109</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THE BETTER BUSINESS BUREAU</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185</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186</v>
      </c>
      <c r="C3" s="145" t="s">
        <v>187</v>
      </c>
      <c r="D3" s="146">
        <f>'Expenses 2021'!C40</f>
        <v>7214013</v>
      </c>
      <c r="E3" s="147"/>
      <c r="F3" s="43"/>
      <c r="G3" s="43"/>
      <c r="H3" s="43"/>
      <c r="I3" s="43"/>
      <c r="J3" s="43"/>
      <c r="K3" s="43"/>
      <c r="L3" s="43"/>
      <c r="M3" s="43"/>
      <c r="N3" s="43"/>
      <c r="O3" s="43"/>
      <c r="P3" s="43"/>
      <c r="Q3" s="43"/>
      <c r="R3" s="43"/>
      <c r="S3" s="43"/>
      <c r="T3" s="43"/>
      <c r="U3" s="43"/>
      <c r="V3" s="43"/>
      <c r="W3" s="43"/>
      <c r="X3" s="43"/>
      <c r="Y3" s="43"/>
    </row>
    <row r="4">
      <c r="A4" s="139"/>
      <c r="B4" s="49"/>
      <c r="C4" s="145" t="s">
        <v>188</v>
      </c>
      <c r="D4" s="146">
        <f>'Expenses 2021'!C31</f>
        <v>53629</v>
      </c>
      <c r="E4" s="147"/>
      <c r="F4" s="43"/>
      <c r="G4" s="43"/>
      <c r="H4" s="43"/>
      <c r="I4" s="43"/>
      <c r="J4" s="43"/>
      <c r="K4" s="43"/>
      <c r="L4" s="43"/>
      <c r="M4" s="43"/>
      <c r="N4" s="43"/>
      <c r="O4" s="43"/>
      <c r="P4" s="43"/>
      <c r="Q4" s="43"/>
      <c r="R4" s="43"/>
      <c r="S4" s="43"/>
      <c r="T4" s="43"/>
      <c r="U4" s="43"/>
      <c r="V4" s="43"/>
      <c r="W4" s="43"/>
      <c r="X4" s="43"/>
      <c r="Y4" s="43"/>
    </row>
    <row r="5">
      <c r="A5" s="139"/>
      <c r="B5" s="49"/>
      <c r="C5" s="145" t="s">
        <v>189</v>
      </c>
      <c r="D5" s="146">
        <f>D3-D4</f>
        <v>7160384</v>
      </c>
      <c r="E5" s="147"/>
      <c r="F5" s="43"/>
      <c r="G5" s="43"/>
      <c r="H5" s="43"/>
      <c r="I5" s="43"/>
      <c r="J5" s="43"/>
      <c r="K5" s="43"/>
      <c r="L5" s="43"/>
      <c r="M5" s="43"/>
      <c r="N5" s="43"/>
      <c r="O5" s="43"/>
      <c r="P5" s="43"/>
      <c r="Q5" s="43"/>
      <c r="R5" s="43"/>
      <c r="S5" s="43"/>
      <c r="T5" s="43"/>
      <c r="U5" s="43"/>
      <c r="V5" s="43"/>
      <c r="W5" s="43"/>
      <c r="X5" s="43"/>
      <c r="Y5" s="43"/>
    </row>
    <row r="6">
      <c r="A6" s="139"/>
      <c r="B6" s="49"/>
      <c r="C6" s="145" t="s">
        <v>190</v>
      </c>
      <c r="D6" s="146">
        <f>D5/12</f>
        <v>596698.6667</v>
      </c>
      <c r="E6" s="147"/>
      <c r="F6" s="43"/>
      <c r="G6" s="43"/>
      <c r="H6" s="43"/>
      <c r="I6" s="43"/>
      <c r="J6" s="43"/>
      <c r="K6" s="43"/>
      <c r="L6" s="43"/>
      <c r="M6" s="43"/>
      <c r="N6" s="43"/>
      <c r="O6" s="43"/>
      <c r="P6" s="43"/>
      <c r="Q6" s="43"/>
      <c r="R6" s="43"/>
      <c r="S6" s="43"/>
      <c r="T6" s="43"/>
      <c r="U6" s="43"/>
      <c r="V6" s="43"/>
      <c r="W6" s="43"/>
      <c r="X6" s="43"/>
      <c r="Y6" s="43"/>
    </row>
    <row r="7">
      <c r="A7" s="139"/>
      <c r="B7" s="49"/>
      <c r="C7" s="145" t="s">
        <v>191</v>
      </c>
      <c r="D7" s="75">
        <f>'Balance Sheet 2021'!E2+'Balance Sheet 2021'!E3</f>
        <v>3331118</v>
      </c>
      <c r="E7" s="147"/>
      <c r="F7" s="43"/>
      <c r="G7" s="43"/>
      <c r="H7" s="43"/>
      <c r="I7" s="43"/>
      <c r="J7" s="43"/>
      <c r="K7" s="43"/>
      <c r="L7" s="43"/>
      <c r="M7" s="43"/>
      <c r="N7" s="43"/>
      <c r="O7" s="43"/>
      <c r="P7" s="43"/>
      <c r="Q7" s="43"/>
      <c r="R7" s="43"/>
      <c r="S7" s="43"/>
      <c r="T7" s="43"/>
      <c r="U7" s="43"/>
      <c r="V7" s="43"/>
      <c r="W7" s="43"/>
      <c r="X7" s="43"/>
      <c r="Y7" s="43"/>
    </row>
    <row r="8">
      <c r="A8" s="139"/>
      <c r="B8" s="49"/>
      <c r="C8" s="148" t="s">
        <v>185</v>
      </c>
      <c r="D8" s="149">
        <f>D7/D6</f>
        <v>5.582579929</v>
      </c>
      <c r="E8" s="150" t="s">
        <v>192</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193</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194</v>
      </c>
      <c r="C11" s="145" t="s">
        <v>195</v>
      </c>
      <c r="D11" s="75">
        <f>'Balance Sheet 2021'!E30</f>
        <v>4141935</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196</v>
      </c>
      <c r="D12" s="75">
        <f>'Expenses 2021'!C40</f>
        <v>7214013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197</v>
      </c>
      <c r="D13" s="146">
        <f>D12/12</f>
        <v>601167.75</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193</v>
      </c>
      <c r="D14" s="149">
        <f>D11/D13</f>
        <v>6.889815696</v>
      </c>
      <c r="E14" s="150" t="s">
        <v>192</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198</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199</v>
      </c>
      <c r="C17" s="145" t="s">
        <v>200</v>
      </c>
      <c r="D17" s="75">
        <f>sum('Balance Sheet 2021'!E13:E15)</f>
        <v>4116935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196</v>
      </c>
      <c r="D18" s="75">
        <f>'Expenses 2021'!C40</f>
        <v>7214013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197</v>
      </c>
      <c r="D19" s="146">
        <f>D18/12</f>
        <v>601167.75</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201</v>
      </c>
      <c r="D20" s="149">
        <f>D17/D19</f>
        <v>6.848229966</v>
      </c>
      <c r="E20" s="150" t="s">
        <v>192</v>
      </c>
      <c r="F20" s="43"/>
      <c r="G20" s="43"/>
      <c r="H20" s="43"/>
      <c r="I20" s="43"/>
      <c r="J20" s="43"/>
      <c r="K20" s="43"/>
      <c r="L20" s="43"/>
      <c r="M20" s="43"/>
      <c r="N20" s="43"/>
      <c r="O20" s="43"/>
      <c r="P20" s="43"/>
      <c r="Q20" s="43"/>
      <c r="R20" s="43"/>
      <c r="S20" s="43"/>
      <c r="T20" s="43"/>
      <c r="U20" s="43"/>
      <c r="V20" s="43"/>
      <c r="W20" s="43"/>
      <c r="X20" s="43"/>
      <c r="Y20" s="43"/>
    </row>
    <row r="21">
      <c r="A21" s="139"/>
      <c r="B21" s="49"/>
      <c r="C21" s="154" t="s">
        <v>202</v>
      </c>
      <c r="D21" s="155">
        <f>D20+D8</f>
        <v>12.43080989</v>
      </c>
      <c r="E21" s="156" t="s">
        <v>192</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203</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204</v>
      </c>
      <c r="C24" s="160"/>
      <c r="D24" s="161">
        <f>max('Revenues 2021'!E2:E7,'Revenues 2021'!F10:F15)</f>
        <v>6026286</v>
      </c>
      <c r="E24" s="162" t="s">
        <v>205</v>
      </c>
      <c r="F24" s="43"/>
      <c r="G24" s="43"/>
      <c r="H24" s="43"/>
      <c r="I24" s="43"/>
      <c r="J24" s="43"/>
      <c r="K24" s="43"/>
      <c r="L24" s="43"/>
      <c r="M24" s="43"/>
      <c r="N24" s="43"/>
      <c r="O24" s="43"/>
      <c r="P24" s="43"/>
      <c r="Q24" s="43"/>
      <c r="R24" s="43"/>
      <c r="S24" s="43"/>
      <c r="T24" s="43"/>
      <c r="U24" s="43"/>
      <c r="V24" s="43"/>
      <c r="W24" s="43"/>
      <c r="X24" s="43"/>
      <c r="Y24" s="43"/>
    </row>
    <row r="25">
      <c r="A25" s="139"/>
      <c r="B25" s="49"/>
      <c r="C25" s="145" t="s">
        <v>206</v>
      </c>
      <c r="D25" s="146">
        <f>'Revenues 2021'!F44</f>
        <v>7987628</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203</v>
      </c>
      <c r="D26" s="163">
        <f>D24/D25</f>
        <v>0.7544525108</v>
      </c>
      <c r="E26" s="150" t="s">
        <v>207</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208</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209</v>
      </c>
      <c r="C29" s="145" t="s">
        <v>210</v>
      </c>
      <c r="D29" s="75">
        <f>SUM('Expenses 2021'!C7:C9)</f>
        <v>4162545</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211</v>
      </c>
      <c r="D30" s="75">
        <f>SUM('Expenses 2021'!C10:C12)</f>
        <v>848644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212</v>
      </c>
      <c r="D31" s="75">
        <f>sum(D29:D30)</f>
        <v>5011189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187</v>
      </c>
      <c r="D32" s="75">
        <f>'Expenses 2021'!C40</f>
        <v>7214013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213</v>
      </c>
      <c r="D33" s="163">
        <f>D31/D32</f>
        <v>0.6946465164</v>
      </c>
      <c r="E33" s="150" t="s">
        <v>214</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215</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216</v>
      </c>
      <c r="C36" s="145" t="s">
        <v>217</v>
      </c>
      <c r="D36" s="75">
        <f>SUM('Expenses 2021'!C10:C11)</f>
        <v>524064</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210</v>
      </c>
      <c r="D37" s="75">
        <f>SUM('Expenses 2021'!C7:C9)</f>
        <v>4162545</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215</v>
      </c>
      <c r="D38" s="163">
        <f>D36/D37</f>
        <v>0.1258999002</v>
      </c>
      <c r="E38" s="150" t="s">
        <v>218</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219</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220</v>
      </c>
      <c r="C41" s="148" t="s">
        <v>221</v>
      </c>
      <c r="D41" s="75">
        <f>'Expenses 2021'!D40</f>
        <v>7214013</v>
      </c>
      <c r="E41" s="165">
        <f t="shared" ref="E41:E44" si="1">D41/$D$44</f>
        <v>1</v>
      </c>
      <c r="F41" s="43"/>
      <c r="G41" s="43"/>
      <c r="H41" s="43"/>
      <c r="I41" s="43"/>
      <c r="J41" s="43"/>
      <c r="K41" s="43"/>
      <c r="L41" s="43"/>
      <c r="M41" s="43"/>
      <c r="N41" s="43"/>
      <c r="O41" s="43"/>
      <c r="P41" s="43"/>
      <c r="Q41" s="43"/>
      <c r="R41" s="43"/>
      <c r="S41" s="43"/>
      <c r="T41" s="43"/>
      <c r="U41" s="43"/>
      <c r="V41" s="43"/>
      <c r="W41" s="43"/>
      <c r="X41" s="43"/>
      <c r="Y41" s="43"/>
    </row>
    <row r="42">
      <c r="A42" s="139"/>
      <c r="B42" s="49"/>
      <c r="C42" s="148" t="s">
        <v>222</v>
      </c>
      <c r="D42" s="146">
        <f>'Expenses 2021'!E40</f>
        <v>0</v>
      </c>
      <c r="E42" s="165">
        <f t="shared" si="1"/>
        <v>0</v>
      </c>
      <c r="F42" s="43"/>
      <c r="G42" s="43"/>
      <c r="H42" s="43"/>
      <c r="I42" s="43"/>
      <c r="J42" s="43"/>
      <c r="K42" s="43"/>
      <c r="L42" s="43"/>
      <c r="M42" s="43"/>
      <c r="N42" s="43"/>
      <c r="O42" s="43"/>
      <c r="P42" s="43"/>
      <c r="Q42" s="43"/>
      <c r="R42" s="43"/>
      <c r="S42" s="43"/>
      <c r="T42" s="43"/>
      <c r="U42" s="43"/>
      <c r="V42" s="43"/>
      <c r="W42" s="43"/>
      <c r="X42" s="43"/>
      <c r="Y42" s="43"/>
    </row>
    <row r="43">
      <c r="A43" s="139"/>
      <c r="B43" s="49"/>
      <c r="C43" s="148" t="s">
        <v>223</v>
      </c>
      <c r="D43" s="146">
        <f>'Expenses 2021'!F40</f>
        <v>0</v>
      </c>
      <c r="E43" s="165">
        <f t="shared" si="1"/>
        <v>0</v>
      </c>
      <c r="F43" s="43"/>
      <c r="G43" s="43"/>
      <c r="H43" s="43"/>
      <c r="I43" s="43"/>
      <c r="J43" s="43"/>
      <c r="K43" s="43"/>
      <c r="L43" s="43"/>
      <c r="M43" s="43"/>
      <c r="N43" s="43"/>
      <c r="O43" s="43"/>
      <c r="P43" s="43"/>
      <c r="Q43" s="43"/>
      <c r="R43" s="43"/>
      <c r="S43" s="43"/>
      <c r="T43" s="43"/>
      <c r="U43" s="43"/>
      <c r="V43" s="43"/>
      <c r="W43" s="43"/>
      <c r="X43" s="43"/>
      <c r="Y43" s="43"/>
    </row>
    <row r="44">
      <c r="A44" s="139"/>
      <c r="B44" s="49"/>
      <c r="C44" s="145" t="s">
        <v>187</v>
      </c>
      <c r="D44" s="146">
        <f>sum(D41:D43)</f>
        <v>7214013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224</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225</v>
      </c>
      <c r="C47" s="145" t="s">
        <v>226</v>
      </c>
      <c r="D47" s="146">
        <f>'Revenues 2021'!F9</f>
        <v>8447</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227</v>
      </c>
      <c r="D48" s="146">
        <f>'Expenses 2021'!F40</f>
        <v>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228</v>
      </c>
      <c r="D49" s="166" t="str">
        <f>if(D48=0, "$0",D47/D48)</f>
        <v>$0</v>
      </c>
      <c r="E49" s="150" t="s">
        <v>229</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230</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231</v>
      </c>
      <c r="C52" s="145" t="s">
        <v>232</v>
      </c>
      <c r="D52" s="146">
        <f>sum('Balance Sheet 2021'!E2:E10)</f>
        <v>4466918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233</v>
      </c>
      <c r="D53" s="146">
        <f>sum('Balance Sheet 2021'!E19:E22)</f>
        <v>4563174</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234</v>
      </c>
      <c r="D54" s="168">
        <f>D52/D53</f>
        <v>0.9789059107</v>
      </c>
      <c r="E54" s="150" t="s">
        <v>235</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236</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237</v>
      </c>
      <c r="C57" s="145" t="s">
        <v>238</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239</v>
      </c>
      <c r="D58" s="146">
        <f>'Balance Sheet 2021'!E18</f>
        <v>8705109</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240</v>
      </c>
      <c r="D59" s="169">
        <f>D57/D58</f>
        <v>0</v>
      </c>
      <c r="E59" s="150" t="s">
        <v>241</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THE BETTER BUSINESS BUREAU</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710.0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710</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6891598.0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774377.0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66</v>
      </c>
      <c r="D16" s="57"/>
      <c r="E16" s="57"/>
      <c r="F16" s="57">
        <f>sum(F10:F15)</f>
        <v>7665975</v>
      </c>
      <c r="G16" s="58"/>
      <c r="H16" s="58"/>
      <c r="I16" s="58"/>
      <c r="J16" s="58"/>
      <c r="K16" s="58"/>
      <c r="L16" s="58"/>
      <c r="M16" s="58"/>
      <c r="N16" s="58"/>
      <c r="O16" s="58"/>
      <c r="P16" s="58"/>
      <c r="Q16" s="58"/>
      <c r="R16" s="58"/>
      <c r="S16" s="58"/>
      <c r="T16" s="58"/>
      <c r="U16" s="58"/>
      <c r="V16" s="58"/>
      <c r="W16" s="58"/>
      <c r="X16" s="58"/>
      <c r="Y16" s="58"/>
      <c r="Z16" s="58"/>
    </row>
    <row r="17">
      <c r="A17" s="65" t="s">
        <v>67</v>
      </c>
      <c r="B17" s="66">
        <v>3.0</v>
      </c>
      <c r="C17" s="67" t="s">
        <v>68</v>
      </c>
      <c r="D17" s="61"/>
      <c r="E17" s="61"/>
      <c r="F17" s="62">
        <v>126734.0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69</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70</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71</v>
      </c>
      <c r="E20" s="73" t="s">
        <v>72</v>
      </c>
      <c r="F20" s="74"/>
      <c r="G20" s="43"/>
      <c r="H20" s="43"/>
      <c r="I20" s="43"/>
      <c r="J20" s="43"/>
      <c r="K20" s="43"/>
      <c r="L20" s="43"/>
      <c r="M20" s="43"/>
      <c r="N20" s="43"/>
      <c r="O20" s="43"/>
      <c r="P20" s="43"/>
      <c r="Q20" s="43"/>
      <c r="R20" s="43"/>
      <c r="S20" s="43"/>
      <c r="T20" s="43"/>
      <c r="U20" s="43"/>
      <c r="V20" s="43"/>
      <c r="W20" s="43"/>
      <c r="X20" s="43"/>
      <c r="Y20" s="43"/>
      <c r="Z20" s="43"/>
    </row>
    <row r="21">
      <c r="A21" s="49"/>
      <c r="B21" s="59" t="s">
        <v>73</v>
      </c>
      <c r="C21" s="46" t="s">
        <v>74</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75</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76</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77</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78</v>
      </c>
      <c r="E25" s="73" t="s">
        <v>79</v>
      </c>
      <c r="F25" s="74"/>
      <c r="G25" s="76"/>
      <c r="H25" s="43"/>
      <c r="I25" s="43"/>
      <c r="J25" s="43"/>
      <c r="K25" s="43"/>
      <c r="L25" s="43"/>
      <c r="M25" s="43"/>
      <c r="N25" s="43"/>
      <c r="O25" s="43"/>
      <c r="P25" s="43"/>
      <c r="Q25" s="43"/>
      <c r="R25" s="43"/>
      <c r="S25" s="43"/>
      <c r="T25" s="43"/>
      <c r="U25" s="43"/>
      <c r="V25" s="43"/>
      <c r="W25" s="43"/>
      <c r="X25" s="43"/>
      <c r="Y25" s="43"/>
      <c r="Z25" s="43"/>
    </row>
    <row r="26">
      <c r="A26" s="49"/>
      <c r="B26" s="45" t="s">
        <v>80</v>
      </c>
      <c r="C26" s="77" t="s">
        <v>242</v>
      </c>
      <c r="D26" s="50">
        <v>751685.0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82</v>
      </c>
      <c r="D27" s="50">
        <v>925852.0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83</v>
      </c>
      <c r="D28" s="75">
        <f t="shared" ref="D28:E28" si="2">D26-D27</f>
        <v>-174167</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84</v>
      </c>
      <c r="D29" s="57"/>
      <c r="E29" s="57"/>
      <c r="F29" s="57">
        <f>sum(D28:E28)</f>
        <v>-174167</v>
      </c>
      <c r="G29" s="58"/>
      <c r="H29" s="58"/>
      <c r="I29" s="58"/>
      <c r="J29" s="58"/>
      <c r="K29" s="58"/>
      <c r="L29" s="58"/>
      <c r="M29" s="58"/>
      <c r="N29" s="58"/>
      <c r="O29" s="58"/>
      <c r="P29" s="58"/>
      <c r="Q29" s="58"/>
      <c r="R29" s="58"/>
      <c r="S29" s="58"/>
      <c r="T29" s="58"/>
      <c r="U29" s="58"/>
      <c r="V29" s="58"/>
      <c r="W29" s="58"/>
      <c r="X29" s="58"/>
      <c r="Y29" s="58"/>
      <c r="Z29" s="58"/>
    </row>
    <row r="30">
      <c r="A30" s="49"/>
      <c r="B30" s="59" t="s">
        <v>85</v>
      </c>
      <c r="C30" s="51" t="s">
        <v>86</v>
      </c>
      <c r="D30" s="51"/>
      <c r="E30" s="48">
        <v>317578.0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87</v>
      </c>
      <c r="D31" s="74"/>
      <c r="E31" s="48">
        <v>138432.0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88</v>
      </c>
      <c r="D32" s="78"/>
      <c r="E32" s="79"/>
      <c r="F32" s="57">
        <f>E30-E31</f>
        <v>179146</v>
      </c>
      <c r="G32" s="43"/>
      <c r="H32" s="43"/>
      <c r="I32" s="43"/>
      <c r="J32" s="43"/>
      <c r="K32" s="43"/>
      <c r="L32" s="43"/>
      <c r="M32" s="43"/>
      <c r="N32" s="43"/>
      <c r="O32" s="43"/>
      <c r="P32" s="43"/>
      <c r="Q32" s="43"/>
      <c r="R32" s="43"/>
      <c r="S32" s="43"/>
      <c r="T32" s="43"/>
      <c r="U32" s="43"/>
      <c r="V32" s="43"/>
      <c r="W32" s="43"/>
      <c r="X32" s="43"/>
      <c r="Y32" s="43"/>
      <c r="Z32" s="43"/>
    </row>
    <row r="33">
      <c r="A33" s="49"/>
      <c r="B33" s="80" t="s">
        <v>89</v>
      </c>
      <c r="C33" s="51" t="s">
        <v>90</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91</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92</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93</v>
      </c>
      <c r="C36" s="51" t="s">
        <v>94</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95</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96</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97</v>
      </c>
      <c r="C39" s="60" t="s">
        <v>98</v>
      </c>
      <c r="D39" s="74"/>
      <c r="E39" s="48">
        <v>109402.0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t="s">
        <v>99</v>
      </c>
      <c r="D40" s="74"/>
      <c r="E40" s="48">
        <v>20000.0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t="s">
        <v>243</v>
      </c>
      <c r="D41" s="74"/>
      <c r="E41" s="48">
        <v>9338.0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66</v>
      </c>
      <c r="D43" s="79"/>
      <c r="E43" s="79"/>
      <c r="F43" s="57">
        <f>sum(E39:E42)</f>
        <v>138740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102</v>
      </c>
      <c r="D44" s="88"/>
      <c r="E44" s="88"/>
      <c r="F44" s="89">
        <f>sum(F16:F43)+F9</f>
        <v>7937138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THE BETTER BUSINESS BUREAU</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103</v>
      </c>
      <c r="D2" s="42" t="s">
        <v>104</v>
      </c>
      <c r="E2" s="42" t="s">
        <v>105</v>
      </c>
      <c r="F2" s="42" t="s">
        <v>106</v>
      </c>
      <c r="G2" s="43"/>
      <c r="H2" s="43"/>
      <c r="I2" s="43"/>
      <c r="J2" s="43"/>
      <c r="K2" s="43"/>
      <c r="L2" s="43"/>
      <c r="M2" s="43"/>
      <c r="N2" s="43"/>
      <c r="O2" s="43"/>
      <c r="P2" s="43"/>
      <c r="Q2" s="43"/>
      <c r="R2" s="43"/>
      <c r="S2" s="43"/>
      <c r="T2" s="43"/>
      <c r="U2" s="43"/>
      <c r="V2" s="43"/>
      <c r="W2" s="43"/>
      <c r="X2" s="43"/>
      <c r="Y2" s="43"/>
      <c r="Z2" s="43"/>
    </row>
    <row r="3">
      <c r="A3" s="80">
        <v>1.0</v>
      </c>
      <c r="B3" s="96" t="s">
        <v>107</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108</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109</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110</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111</v>
      </c>
      <c r="C7" s="98">
        <f t="shared" si="1"/>
        <v>382642</v>
      </c>
      <c r="D7" s="99">
        <v>382642.0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112</v>
      </c>
      <c r="C8" s="98">
        <f t="shared" si="1"/>
        <v>4429064</v>
      </c>
      <c r="D8" s="99">
        <v>4429064.0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113</v>
      </c>
      <c r="C9" s="98">
        <f t="shared" si="1"/>
        <v>0</v>
      </c>
      <c r="D9" s="99">
        <v>0.0</v>
      </c>
      <c r="E9" s="99">
        <v>0.0</v>
      </c>
      <c r="F9" s="99">
        <v>0.0</v>
      </c>
      <c r="G9" s="43"/>
      <c r="H9" s="43"/>
      <c r="I9" s="43"/>
      <c r="J9" s="43"/>
      <c r="K9" s="43"/>
      <c r="L9" s="43"/>
      <c r="M9" s="43"/>
      <c r="N9" s="43"/>
      <c r="O9" s="43"/>
      <c r="P9" s="43"/>
      <c r="Q9" s="43"/>
      <c r="R9" s="43"/>
      <c r="S9" s="43"/>
      <c r="T9" s="43"/>
      <c r="U9" s="43"/>
      <c r="V9" s="43"/>
      <c r="W9" s="43"/>
      <c r="X9" s="43"/>
      <c r="Y9" s="43"/>
      <c r="Z9" s="43"/>
    </row>
    <row r="10">
      <c r="A10" s="80">
        <v>8.0</v>
      </c>
      <c r="B10" s="96" t="s">
        <v>114</v>
      </c>
      <c r="C10" s="98">
        <f t="shared" si="1"/>
        <v>106581</v>
      </c>
      <c r="D10" s="99">
        <v>106581.0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115</v>
      </c>
      <c r="C11" s="98">
        <f t="shared" si="1"/>
        <v>471451</v>
      </c>
      <c r="D11" s="99">
        <v>471451.0</v>
      </c>
      <c r="E11" s="99">
        <v>0.0</v>
      </c>
      <c r="F11" s="99">
        <v>0.0</v>
      </c>
      <c r="G11" s="43"/>
      <c r="H11" s="43"/>
      <c r="I11" s="43"/>
      <c r="J11" s="43"/>
      <c r="K11" s="43"/>
      <c r="L11" s="43"/>
      <c r="M11" s="43"/>
      <c r="N11" s="43"/>
      <c r="O11" s="43"/>
      <c r="P11" s="43"/>
      <c r="Q11" s="43"/>
      <c r="R11" s="43"/>
      <c r="S11" s="43"/>
      <c r="T11" s="43"/>
      <c r="U11" s="43"/>
      <c r="V11" s="43"/>
      <c r="W11" s="43"/>
      <c r="X11" s="43"/>
      <c r="Y11" s="43"/>
      <c r="Z11" s="43"/>
    </row>
    <row r="12">
      <c r="A12" s="45">
        <v>10.0</v>
      </c>
      <c r="B12" s="46" t="s">
        <v>116</v>
      </c>
      <c r="C12" s="98">
        <f t="shared" si="1"/>
        <v>382919</v>
      </c>
      <c r="D12" s="99">
        <v>382919.0</v>
      </c>
      <c r="E12" s="99">
        <v>0.0</v>
      </c>
      <c r="F12" s="99">
        <v>0.0</v>
      </c>
      <c r="G12" s="43"/>
      <c r="H12" s="43"/>
      <c r="I12" s="43"/>
      <c r="J12" s="43"/>
      <c r="K12" s="43"/>
      <c r="L12" s="43"/>
      <c r="M12" s="43"/>
      <c r="N12" s="43"/>
      <c r="O12" s="43"/>
      <c r="P12" s="43"/>
      <c r="Q12" s="43"/>
      <c r="R12" s="43"/>
      <c r="S12" s="43"/>
      <c r="T12" s="43"/>
      <c r="U12" s="43"/>
      <c r="V12" s="43"/>
      <c r="W12" s="43"/>
      <c r="X12" s="43"/>
      <c r="Y12" s="43"/>
      <c r="Z12" s="43"/>
    </row>
    <row r="13">
      <c r="A13" s="45">
        <v>11.0</v>
      </c>
      <c r="B13" s="46" t="s">
        <v>117</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118</v>
      </c>
      <c r="B14" s="46" t="s">
        <v>119</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120</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121</v>
      </c>
      <c r="C16" s="98">
        <f t="shared" si="1"/>
        <v>36175</v>
      </c>
      <c r="D16" s="99">
        <v>36175.0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122</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123</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124</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125</v>
      </c>
      <c r="C20" s="98">
        <f t="shared" si="1"/>
        <v>127996</v>
      </c>
      <c r="D20" s="99">
        <v>127996.0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126</v>
      </c>
      <c r="C21" s="98">
        <f t="shared" si="1"/>
        <v>409222</v>
      </c>
      <c r="D21" s="99">
        <v>409222.0</v>
      </c>
      <c r="E21" s="99">
        <v>0.0</v>
      </c>
      <c r="F21" s="99">
        <v>0.0</v>
      </c>
      <c r="G21" s="43"/>
      <c r="H21" s="43"/>
      <c r="I21" s="43"/>
      <c r="J21" s="43"/>
      <c r="K21" s="43"/>
      <c r="L21" s="43"/>
      <c r="M21" s="43"/>
      <c r="N21" s="43"/>
      <c r="O21" s="43"/>
      <c r="P21" s="43"/>
      <c r="Q21" s="43"/>
      <c r="R21" s="43"/>
      <c r="S21" s="43"/>
      <c r="T21" s="43"/>
      <c r="U21" s="43"/>
      <c r="V21" s="43"/>
      <c r="W21" s="43"/>
      <c r="X21" s="43"/>
      <c r="Y21" s="43"/>
      <c r="Z21" s="43"/>
    </row>
    <row r="22">
      <c r="A22" s="45">
        <v>13.0</v>
      </c>
      <c r="B22" s="46" t="s">
        <v>127</v>
      </c>
      <c r="C22" s="98">
        <f t="shared" si="1"/>
        <v>99009</v>
      </c>
      <c r="D22" s="99">
        <v>99009.0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128</v>
      </c>
      <c r="C23" s="98">
        <f t="shared" si="1"/>
        <v>242113</v>
      </c>
      <c r="D23" s="99">
        <v>242113.0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70</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129</v>
      </c>
      <c r="C25" s="98">
        <f t="shared" si="1"/>
        <v>121117</v>
      </c>
      <c r="D25" s="99">
        <v>121117.0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130</v>
      </c>
      <c r="C26" s="98">
        <f t="shared" si="1"/>
        <v>53792</v>
      </c>
      <c r="D26" s="99">
        <v>53792.0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131</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132</v>
      </c>
      <c r="C28" s="98">
        <f t="shared" si="1"/>
        <v>44481</v>
      </c>
      <c r="D28" s="99">
        <v>44481.0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133</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134</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135</v>
      </c>
      <c r="C31" s="98">
        <f t="shared" si="1"/>
        <v>68788</v>
      </c>
      <c r="D31" s="99">
        <v>68788.0</v>
      </c>
      <c r="E31" s="99">
        <v>0.0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136</v>
      </c>
      <c r="C32" s="98">
        <f t="shared" si="1"/>
        <v>42914</v>
      </c>
      <c r="D32" s="99">
        <v>42914.0</v>
      </c>
      <c r="E32" s="99">
        <v>0.0</v>
      </c>
      <c r="F32" s="99">
        <v>0.0</v>
      </c>
      <c r="G32" s="43"/>
      <c r="H32" s="43"/>
      <c r="I32" s="43"/>
      <c r="J32" s="43"/>
      <c r="K32" s="43"/>
      <c r="L32" s="43"/>
      <c r="M32" s="43"/>
      <c r="N32" s="43"/>
      <c r="O32" s="43"/>
      <c r="P32" s="43"/>
      <c r="Q32" s="43"/>
      <c r="R32" s="43"/>
      <c r="S32" s="43"/>
      <c r="T32" s="43"/>
      <c r="U32" s="43"/>
      <c r="V32" s="43"/>
      <c r="W32" s="43"/>
      <c r="X32" s="43"/>
      <c r="Y32" s="43"/>
      <c r="Z32" s="43"/>
    </row>
    <row r="33">
      <c r="A33" s="45">
        <v>24.0</v>
      </c>
      <c r="B33" s="46" t="s">
        <v>137</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118</v>
      </c>
      <c r="B34" s="60" t="s">
        <v>138</v>
      </c>
      <c r="C34" s="98">
        <f t="shared" si="1"/>
        <v>89750</v>
      </c>
      <c r="D34" s="99">
        <v>89750.0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139</v>
      </c>
      <c r="C35" s="98">
        <f t="shared" si="1"/>
        <v>412317</v>
      </c>
      <c r="D35" s="99">
        <v>412317.0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t="s">
        <v>140</v>
      </c>
      <c r="C36" s="98">
        <f t="shared" si="1"/>
        <v>77143</v>
      </c>
      <c r="D36" s="99">
        <v>77143.0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t="s">
        <v>141</v>
      </c>
      <c r="C37" s="98">
        <f t="shared" si="1"/>
        <v>174882</v>
      </c>
      <c r="D37" s="99">
        <v>174882.0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142</v>
      </c>
      <c r="C38" s="98">
        <f t="shared" si="1"/>
        <v>25441</v>
      </c>
      <c r="D38" s="99">
        <v>25441.0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143</v>
      </c>
      <c r="C40" s="104">
        <f t="shared" ref="C40:F40" si="2">sum(C3:C39)</f>
        <v>7797797</v>
      </c>
      <c r="D40" s="104">
        <f t="shared" si="2"/>
        <v>7797797</v>
      </c>
      <c r="E40" s="104">
        <f t="shared" si="2"/>
        <v>0</v>
      </c>
      <c r="F40" s="104">
        <f t="shared" si="2"/>
        <v>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THE BETTER BUSINESS BUREAU</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144</v>
      </c>
      <c r="B2" s="45">
        <v>1.0</v>
      </c>
      <c r="C2" s="46" t="s">
        <v>145</v>
      </c>
      <c r="D2" s="111"/>
      <c r="E2" s="112">
        <v>413.0</v>
      </c>
      <c r="F2" s="43"/>
      <c r="G2" s="43"/>
      <c r="H2" s="43"/>
      <c r="I2" s="43"/>
      <c r="J2" s="43"/>
      <c r="K2" s="43"/>
      <c r="L2" s="43"/>
      <c r="M2" s="43"/>
      <c r="N2" s="43"/>
      <c r="O2" s="43"/>
      <c r="P2" s="43"/>
      <c r="Q2" s="43"/>
      <c r="R2" s="43"/>
      <c r="S2" s="43"/>
      <c r="T2" s="43"/>
      <c r="U2" s="43"/>
      <c r="V2" s="43"/>
      <c r="W2" s="43"/>
      <c r="X2" s="43"/>
      <c r="Y2" s="43"/>
      <c r="Z2" s="43"/>
    </row>
    <row r="3">
      <c r="A3" s="49"/>
      <c r="B3" s="45">
        <v>2.0</v>
      </c>
      <c r="C3" s="46" t="s">
        <v>146</v>
      </c>
      <c r="D3" s="113"/>
      <c r="E3" s="112">
        <v>2349321.0</v>
      </c>
      <c r="F3" s="43"/>
      <c r="G3" s="43"/>
      <c r="H3" s="43"/>
      <c r="I3" s="43"/>
      <c r="J3" s="43"/>
      <c r="K3" s="43"/>
      <c r="L3" s="43"/>
      <c r="M3" s="43"/>
      <c r="N3" s="43"/>
      <c r="O3" s="43"/>
      <c r="P3" s="43"/>
      <c r="Q3" s="43"/>
      <c r="R3" s="43"/>
      <c r="S3" s="43"/>
      <c r="T3" s="43"/>
      <c r="U3" s="43"/>
      <c r="V3" s="43"/>
      <c r="W3" s="43"/>
      <c r="X3" s="43"/>
      <c r="Y3" s="43"/>
      <c r="Z3" s="43"/>
    </row>
    <row r="4">
      <c r="A4" s="49"/>
      <c r="B4" s="45">
        <v>3.0</v>
      </c>
      <c r="C4" s="46" t="s">
        <v>147</v>
      </c>
      <c r="D4" s="111"/>
      <c r="E4" s="112">
        <v>0.0</v>
      </c>
      <c r="F4" s="43"/>
      <c r="G4" s="43"/>
      <c r="H4" s="43"/>
      <c r="I4" s="43"/>
      <c r="J4" s="43"/>
      <c r="K4" s="43"/>
      <c r="L4" s="43"/>
      <c r="M4" s="43"/>
      <c r="N4" s="43"/>
      <c r="O4" s="43"/>
      <c r="P4" s="43"/>
      <c r="Q4" s="43"/>
      <c r="R4" s="43"/>
      <c r="S4" s="43"/>
      <c r="T4" s="43"/>
      <c r="U4" s="43"/>
      <c r="V4" s="43"/>
      <c r="W4" s="43"/>
      <c r="X4" s="43"/>
      <c r="Y4" s="43"/>
      <c r="Z4" s="43"/>
    </row>
    <row r="5">
      <c r="A5" s="49"/>
      <c r="B5" s="45">
        <v>4.0</v>
      </c>
      <c r="C5" s="46" t="s">
        <v>148</v>
      </c>
      <c r="D5" s="113"/>
      <c r="E5" s="112">
        <v>1338651.0</v>
      </c>
      <c r="F5" s="43"/>
      <c r="G5" s="43"/>
      <c r="H5" s="43"/>
      <c r="I5" s="43"/>
      <c r="J5" s="43"/>
      <c r="K5" s="43"/>
      <c r="L5" s="43"/>
      <c r="M5" s="43"/>
      <c r="N5" s="43"/>
      <c r="O5" s="43"/>
      <c r="P5" s="43"/>
      <c r="Q5" s="43"/>
      <c r="R5" s="43"/>
      <c r="S5" s="43"/>
      <c r="T5" s="43"/>
      <c r="U5" s="43"/>
      <c r="V5" s="43"/>
      <c r="W5" s="43"/>
      <c r="X5" s="43"/>
      <c r="Y5" s="43"/>
      <c r="Z5" s="43"/>
    </row>
    <row r="6">
      <c r="A6" s="49"/>
      <c r="B6" s="45">
        <v>5.0</v>
      </c>
      <c r="C6" s="51" t="s">
        <v>149</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150</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151</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152</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153</v>
      </c>
      <c r="D10" s="111"/>
      <c r="E10" s="112">
        <v>120045.0</v>
      </c>
      <c r="F10" s="43"/>
      <c r="G10" s="43"/>
      <c r="H10" s="43"/>
      <c r="I10" s="43"/>
      <c r="J10" s="43"/>
      <c r="K10" s="43"/>
      <c r="L10" s="43"/>
      <c r="M10" s="43"/>
      <c r="N10" s="43"/>
      <c r="O10" s="43"/>
      <c r="P10" s="43"/>
      <c r="Q10" s="43"/>
      <c r="R10" s="43"/>
      <c r="S10" s="43"/>
      <c r="T10" s="43"/>
      <c r="U10" s="43"/>
      <c r="V10" s="43"/>
      <c r="W10" s="43"/>
      <c r="X10" s="43"/>
      <c r="Y10" s="43"/>
      <c r="Z10" s="43"/>
    </row>
    <row r="11">
      <c r="A11" s="49"/>
      <c r="B11" s="45" t="s">
        <v>154</v>
      </c>
      <c r="C11" s="46" t="s">
        <v>155</v>
      </c>
      <c r="D11" s="112">
        <v>237505.0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156</v>
      </c>
      <c r="C12" s="46" t="s">
        <v>157</v>
      </c>
      <c r="D12" s="112">
        <v>129116.0</v>
      </c>
      <c r="E12" s="109">
        <f>D11-D12</f>
        <v>108389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158</v>
      </c>
      <c r="D13" s="113"/>
      <c r="E13" s="112">
        <v>4376918.0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159</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160</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161</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162</v>
      </c>
      <c r="D17" s="113"/>
      <c r="E17" s="112">
        <v>1246706.0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163</v>
      </c>
      <c r="D18" s="114"/>
      <c r="E18" s="115">
        <f>sum(E2:E17)</f>
        <v>9540443</v>
      </c>
      <c r="F18" s="43"/>
      <c r="G18" s="43"/>
      <c r="H18" s="43"/>
      <c r="I18" s="43"/>
      <c r="J18" s="43"/>
      <c r="K18" s="43"/>
      <c r="L18" s="43"/>
      <c r="M18" s="43"/>
      <c r="N18" s="43"/>
      <c r="O18" s="43"/>
      <c r="P18" s="43"/>
      <c r="Q18" s="43"/>
      <c r="R18" s="43"/>
      <c r="S18" s="43"/>
      <c r="T18" s="43"/>
      <c r="U18" s="43"/>
      <c r="V18" s="43"/>
      <c r="W18" s="43"/>
      <c r="X18" s="43"/>
      <c r="Y18" s="43"/>
      <c r="Z18" s="43"/>
    </row>
    <row r="19">
      <c r="A19" s="44" t="s">
        <v>164</v>
      </c>
      <c r="B19" s="116">
        <v>17.0</v>
      </c>
      <c r="C19" s="117" t="s">
        <v>165</v>
      </c>
      <c r="D19" s="118"/>
      <c r="E19" s="112">
        <v>813379.0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166</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167</v>
      </c>
      <c r="D21" s="118"/>
      <c r="E21" s="112">
        <v>3886741.0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168</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169</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170</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171</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172</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173</v>
      </c>
      <c r="D27" s="118"/>
      <c r="E27" s="119">
        <v>238978.0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174</v>
      </c>
      <c r="D28" s="126"/>
      <c r="E28" s="127">
        <f>sum(E19:E27)</f>
        <v>4939098</v>
      </c>
      <c r="F28" s="43"/>
      <c r="G28" s="43"/>
      <c r="H28" s="43"/>
      <c r="I28" s="43"/>
      <c r="J28" s="43"/>
      <c r="K28" s="43"/>
      <c r="L28" s="43"/>
      <c r="M28" s="43"/>
      <c r="N28" s="43"/>
      <c r="O28" s="43"/>
      <c r="P28" s="43"/>
      <c r="Q28" s="43"/>
      <c r="R28" s="43"/>
      <c r="S28" s="43"/>
      <c r="T28" s="43"/>
      <c r="U28" s="43"/>
      <c r="V28" s="43"/>
      <c r="W28" s="43"/>
      <c r="X28" s="43"/>
      <c r="Y28" s="43"/>
      <c r="Z28" s="43"/>
    </row>
    <row r="29">
      <c r="A29" s="65" t="s">
        <v>175</v>
      </c>
      <c r="B29" s="128"/>
      <c r="C29" s="129" t="s">
        <v>176</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177</v>
      </c>
      <c r="D30" s="118"/>
      <c r="E30" s="112">
        <v>4601345.0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178</v>
      </c>
      <c r="D31" s="118"/>
      <c r="E31" s="112">
        <v>0.0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179</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180</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181</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182</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183</v>
      </c>
      <c r="D36" s="132"/>
      <c r="E36" s="127">
        <f>sum(E30:E35)</f>
        <v>4601345</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184</v>
      </c>
      <c r="D37" s="136"/>
      <c r="E37" s="137">
        <f>E36+E28</f>
        <v>9540443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