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<sst xmlns="http://schemas.openxmlformats.org/spreadsheetml/2006/main" count="861" uniqueCount="247">
  <si>
    <t>HOLOCAUST MUSEUM BOSTON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</si>
  <si>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</si>
  <si>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</si>
  <si>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</si>
  <si>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</si>
  <si>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</si>
  <si>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</si>
  <si>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</si>
  <si>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</si>
  <si>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</si>
  <si>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</si>
  <si>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</si>
  <si>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</si>
  <si>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</si>
  <si>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</si>
  <si>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</si>
  <si>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</si>
  <si>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</si>
  <si>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</si>
  <si>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</si>
  <si>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</si>
  <si>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</si>
  <si>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</si>
  <si>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</si>
  <si>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</si>
  <si>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</si>
  <si>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</si>
  <si>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</si>
  <si>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</si>
  <si>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</si>
  <si>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</si>
  <si>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</si>
  <si>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</si>
  <si>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</si>
  <si>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</si>
  <si>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</si>
  <si>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</si>
  <si>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</si>
  <si>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</si>
  <si>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</si>
  <si>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</si>
  <si>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</si>
  <si>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</si>
  <si>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</si>
  <si>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</si>
  <si>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</si>
  <si>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</si>
  <si>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</si>
  <si>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</si>
  <si>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</si>
  <si>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</si>
  <si>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</si>
  <si>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</si>
  <si>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</si>
  <si>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</si>
  <si>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</si>
  <si>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</si>
  <si>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</si>
  <si>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</si>
  <si>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</si>
  <si>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</si>
  <si>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</si>
  <si>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</si>
  <si>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</si>
  <si>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</si>
  <si>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</si>
  <si>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</si>
  <si>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</si>
  <si>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</si>
  <si>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</si>
  <si>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</si>
  <si>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</si>
  <si>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</si>
  <si>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</si>
  <si>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</si>
  <si>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</si>
  <si>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</si>
  <si>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</si>
  <si>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</si>
  <si>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</si>
  <si>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</si>
  <si>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</si>
  <si>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</si>
  <si>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</si>
  <si>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</si>
  <si>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</si>
  <si>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</si>
  <si>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</si>
  <si>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</si>
  <si>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</si>
  <si>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</si>
  <si>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</si>
  <si>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</si>
  <si>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</si>
  <si>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</si>
  <si>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</si>
  <si>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</si>
  <si>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</si>
  <si>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</si>
  <si>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</si>
  <si>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</si>
  <si>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</si>
  <si>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</si>
  <si>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</si>
  <si>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</si>
  <si>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</si>
  <si>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</si>
  <si>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</si>
  <si>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</si>
  <si>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</si>
  <si>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</si>
  <si>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</si>
  <si>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</si>
  <si>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</si>
  <si>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</si>
  <si>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</si>
  <si>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</si>
  <si>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</si>
  <si>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</si>
  <si>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</si>
  <si>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</si>
  <si>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</si>
  <si>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</si>
  <si>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</si>
  <si>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</si>
  <si>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</si>
  <si>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</si>
  <si>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</si>
  <si>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</si>
  <si>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</si>
  <si>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</si>
  <si>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</si>
  <si>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</si>
  <si>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</si>
  <si>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PAYROLL PROCESSING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</si>
  <si>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</si>
  <si>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</si>
  <si>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</si>
  <si>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</si>
  <si>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</si>
  <si>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</si>
  <si>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</si>
  <si>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</si>
  <si>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</si>
  <si>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</si>
  <si>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</si>
  <si>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</si>
  <si>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</si>
  <si>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</si>
  <si>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</si>
  <si>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</si>
  <si>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</si>
  <si>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</si>
  <si>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</si>
  <si>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</si>
  <si>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</si>
  <si>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</si>
  <si>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</si>
  <si>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</si>
  <si>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</si>
  <si>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</si>
  <si>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</si>
  <si>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</si>
  <si>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</si>
  <si>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</si>
  <si>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</si>
  <si>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</si>
  <si>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</si>
  <si>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</si>
  <si>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</si>
  <si>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</si>
  <si>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</si>
  <si>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</si>
  <si>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</si>
  <si>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</si>
  <si>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</si>
  <si>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</si>
  <si>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</si>
  <si>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</si>
  <si>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</si>
  <si>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</si>
  <si>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</si>
  <si>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</si>
  <si>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</si>
  <si>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</si>
  <si>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</si>
  <si>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</si>
  <si>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</si>
  <si>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</si>
  <si>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</si>
  <si>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</si>
  <si>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</si>
  <si>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</si>
  <si>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</si>
  <si>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</si>
  <si>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</si>
  <si>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</si>
  <si>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</si>
  <si>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</si>
  <si>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</si>
  <si>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</si>
  <si>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</si>
  <si>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</si>
  <si>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</si>
  <si>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</si>
  <si>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</si>
  <si>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</si>
  <si>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</si>
  <si>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</si>
  <si>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</si>
  <si>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</si>
  <si>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</si>
  <si>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</si>
  <si>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</si>
  <si>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</si>
  <si>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</si>
  <si>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</si>
  <si>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</si>
  <si>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</si>
  <si>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</si>
  <si>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</si>
  <si>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</si>
  <si>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</si>
  <si>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</si>
  <si>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</si>
  <si>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</si>
  <si>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</si>
  <si>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</si>
  <si>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</si>
  <si>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</si>
  <si>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</si>
  <si>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</si>
  <si>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</si>
  <si>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</si>
  <si>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</si>
  <si>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</si>
  <si>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</si>
  <si>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</si>
  <si>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TELEPHONE</t>
  </si>
  <si>
    <t>AWARDS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</si>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</sst>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HOLOCAUST MUSEUM BOSTON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516274</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516274</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43022.83333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131248</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3.050659146</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14844084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516274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43022.83333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345.0280432</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807474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516274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43022.83333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18.7684989</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21.81915804</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278872</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-128034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-2.17810894</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160897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12973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173870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516274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0.3367785323</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160897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236</v>
      </c>
      <c r="D41" s="75">
        <f>'Expenses 2023'!D40</f>
        <v>413639</v>
      </c>
      <c r="E41" s="164">
        <f t="shared" ref="E41:E44" si="1">D41/$D$44</f>
        <v>0.8012005253</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102635</v>
      </c>
      <c r="E42" s="164">
        <f t="shared" si="1"/>
        <v>0.1987994747</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516274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278872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t="str">
        <f>if(D48=0, "$0",D47/D48)</f>
        <v>$0</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157062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630914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0.2489435961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15496618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HOLOCAUST MUSEUM BOSTON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3.0132803E7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30152803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47306.0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7274.0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7274.0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1083597.0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1070748.0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12849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12849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30212958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HOLOCAUST MUSEUM BOSTON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175673</v>
      </c>
      <c r="D7" s="99">
        <v>131755.0</v>
      </c>
      <c r="E7" s="99">
        <v>43918.0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181834</v>
      </c>
      <c r="D9" s="99">
        <v>165000.0</v>
      </c>
      <c r="E9" s="99">
        <v>16834.0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27841</v>
      </c>
      <c r="D12" s="99">
        <v>20881.0</v>
      </c>
      <c r="E12" s="99">
        <v>6960.0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9171</v>
      </c>
      <c r="D15" s="99">
        <v>0.0</v>
      </c>
      <c r="E15" s="99">
        <v>9171.0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23532</v>
      </c>
      <c r="D16" s="99">
        <v>0.0</v>
      </c>
      <c r="E16" s="99">
        <v>23532.0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447</v>
      </c>
      <c r="D19" s="99">
        <v>0.0</v>
      </c>
      <c r="E19" s="99">
        <v>447.0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20000</v>
      </c>
      <c r="D20" s="99">
        <v>20000.0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68133</v>
      </c>
      <c r="D21" s="99">
        <v>67933.0</v>
      </c>
      <c r="E21" s="99">
        <v>200.0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23007</v>
      </c>
      <c r="D22" s="99">
        <v>18370.0</v>
      </c>
      <c r="E22" s="99">
        <v>4637.0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1286</v>
      </c>
      <c r="D25" s="99">
        <v>1286.0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5931</v>
      </c>
      <c r="D26" s="99">
        <v>5931.0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5334528</v>
      </c>
      <c r="D31" s="99">
        <v>0.0</v>
      </c>
      <c r="E31" s="99">
        <v>5334528.0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3615</v>
      </c>
      <c r="D34" s="99">
        <v>3615.0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756</v>
      </c>
      <c r="D35" s="99">
        <v>567.0</v>
      </c>
      <c r="E35" s="99">
        <v>189.0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200</v>
      </c>
      <c r="D36" s="99">
        <v>200.0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5875954</v>
      </c>
      <c r="D40" s="103">
        <f t="shared" si="2"/>
        <v>435538</v>
      </c>
      <c r="E40" s="103">
        <f t="shared" si="2"/>
        <v>5440416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HOLOCAUST MUSEUM BOSTON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539634.0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2.640665E7</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7684.0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2.2589328E7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6062437.0</v>
      </c>
      <c r="E12" s="108">
        <f>D11-D12</f>
        <v>16526891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501979.0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82097.0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44064935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1657293.0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150000.0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3000000.0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68484.0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4875777</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1.2782508E7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2.640665E7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39189158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44064935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HOLOCAUST MUSEUM BOSTON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5875954</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5334528</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541426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45118.83333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539634</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11.96028266</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12782508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5875954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489662.8333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26.10471355</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501979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5875954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489662.8333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1.025152341</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12.985435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30132803</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30212958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0.9973469993</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357507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27841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385348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5875954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0.06558049978</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357507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240</v>
      </c>
      <c r="D41" s="75">
        <f>'Expenses 2024'!D40</f>
        <v>435538</v>
      </c>
      <c r="E41" s="164">
        <f t="shared" ref="E41:E44" si="1">D41/$D$44</f>
        <v>0.07412209149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5440416</v>
      </c>
      <c r="E42" s="164">
        <f t="shared" si="1"/>
        <v>0.9258779085</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5875954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30152803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t="str">
        <f>if(D48=0, "$0",D47/D48)</f>
        <v>$0</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26953968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1807293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14.91400011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3000000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44064935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0.06808134404</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HOLOCAUST MUSEUM BOSTON</v>
      </c>
      <c r="B1" s="2" t="s">
        <v>241</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8"/>
      <c r="B5" s="49"/>
      <c r="C5" s="147" t="s">
        <v>178</v>
      </c>
      <c r="D5" s="176">
        <f>'Ratios 2022'!D8</f>
        <v>29.84302011</v>
      </c>
      <c r="E5" s="176">
        <f>'Ratios 2023'!D8</f>
        <v>3.050659146</v>
      </c>
      <c r="F5" s="176">
        <f>'Ratios 2024'!D8</f>
        <v>11.96028266</v>
      </c>
      <c r="G5" s="176">
        <f>average(D5:F5)</f>
        <v>14.95132064</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8"/>
      <c r="B10" s="49"/>
      <c r="C10" s="147" t="s">
        <v>186</v>
      </c>
      <c r="D10" s="148">
        <f>'Ratios 2022'!D14</f>
        <v>906.4559697</v>
      </c>
      <c r="E10" s="148">
        <f>'Ratios 2023'!D14</f>
        <v>345.0280432</v>
      </c>
      <c r="F10" s="148">
        <f>'Ratios 2024'!D14</f>
        <v>26.10471355</v>
      </c>
      <c r="G10" s="176">
        <f>average(D10:F10)</f>
        <v>425.8629088</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206.0893617</v>
      </c>
      <c r="E15" s="179">
        <f>'Ratios 2023'!D20</f>
        <v>18.7684989</v>
      </c>
      <c r="F15" s="179">
        <f>'Ratios 2024'!D20</f>
        <v>1.025152341</v>
      </c>
      <c r="G15" s="176">
        <f>average(D15:F15)</f>
        <v>75.29433764</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1.013984201</v>
      </c>
      <c r="E20" s="162">
        <f>'Ratios 2023'!D26</f>
        <v>-2.17810894</v>
      </c>
      <c r="F20" s="162">
        <f>'Ratios 2024'!D26</f>
        <v>0.9973469993</v>
      </c>
      <c r="G20" s="180">
        <f>average(D20:F20)</f>
        <v>-0.05559258001</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0.5408871844</v>
      </c>
      <c r="E25" s="162">
        <f>'Ratios 2023'!D33</f>
        <v>0.3367785323</v>
      </c>
      <c r="F25" s="162">
        <f>'Ratios 2024'!D33</f>
        <v>0.06558049978</v>
      </c>
      <c r="G25" s="180">
        <f>average(D25:F25)</f>
        <v>0.3144154055</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v>
      </c>
      <c r="E30" s="162">
        <f>'Ratios 2023'!D38</f>
        <v>0</v>
      </c>
      <c r="F30" s="162">
        <f>'Ratios 2024'!D38</f>
        <v>0</v>
      </c>
      <c r="G30" s="180">
        <f>average(D30:F30)</f>
        <v>0</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8"/>
      <c r="B35" s="49"/>
      <c r="C35" s="147" t="s">
        <v>246</v>
      </c>
      <c r="D35" s="162">
        <f>'Ratios 2022'!E41</f>
        <v>0.6081252954</v>
      </c>
      <c r="E35" s="162">
        <f>'Ratios 2023'!E41</f>
        <v>0.8012005253</v>
      </c>
      <c r="F35" s="162">
        <f>'Ratios 2024'!E41</f>
        <v>0.07412209149</v>
      </c>
      <c r="G35" s="180">
        <f t="shared" ref="G35:G37" si="1">average(D35:F35)</f>
        <v>0.4944826374</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0.3918747046</v>
      </c>
      <c r="E36" s="162">
        <f>'Ratios 2023'!E42</f>
        <v>0.1987994747</v>
      </c>
      <c r="F36" s="162">
        <f>'Ratios 2024'!E42</f>
        <v>0.9258779085</v>
      </c>
      <c r="G36" s="180">
        <f t="shared" si="1"/>
        <v>0.5055173626</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8"/>
      <c r="B42" s="49"/>
      <c r="C42" s="147" t="s">
        <v>221</v>
      </c>
      <c r="D42" s="165" t="str">
        <f>'Ratios 2022'!D49</f>
        <v>$0</v>
      </c>
      <c r="E42" s="165" t="str">
        <f>'Ratios 2023'!D49</f>
        <v>$0</v>
      </c>
      <c r="F42" s="165" t="str">
        <f>'Ratios 2024'!D49</f>
        <v>$0</v>
      </c>
      <c r="G42" s="182">
        <f>if((D42+E42+F42)=0,0,((D42+E42+F42)/3))</f>
        <v>0</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2.116235963</v>
      </c>
      <c r="E47" s="148">
        <f>'Ratios 2023'!D54</f>
        <v>0.2489435961</v>
      </c>
      <c r="F47" s="148">
        <f>'Ratios 2024'!D54</f>
        <v>14.91400011</v>
      </c>
      <c r="G47" s="176">
        <f>average(D47:F47)</f>
        <v>5.759726556</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0.06808134404</v>
      </c>
      <c r="G52" s="184">
        <f>average(D52:F52)</f>
        <v>0.02269378135</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HOLOCAUST MUSEUM BOSTON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HOLOCAUST MUSEUM BOSTON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8344077.0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8344077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67776.0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271205.0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454057.0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-182852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-182852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8229001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HOLOCAUST MUSEUM BOSTON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38346</v>
      </c>
      <c r="D3" s="99">
        <v>38346.0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102230</v>
      </c>
      <c r="D7" s="99">
        <v>56227.0</v>
      </c>
      <c r="E7" s="99">
        <v>46003.0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515</v>
      </c>
      <c r="D9" s="99">
        <v>0.0</v>
      </c>
      <c r="E9" s="99">
        <v>515.0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8251</v>
      </c>
      <c r="D12" s="99">
        <v>4538.0</v>
      </c>
      <c r="E12" s="99">
        <v>3713.0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6789</v>
      </c>
      <c r="D15" s="99">
        <v>0.0</v>
      </c>
      <c r="E15" s="99">
        <v>6789.0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6400</v>
      </c>
      <c r="D16" s="99">
        <v>0.0</v>
      </c>
      <c r="E16" s="99">
        <v>6400.0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3562</v>
      </c>
      <c r="D19" s="99">
        <v>0.0</v>
      </c>
      <c r="E19" s="99">
        <v>3562.0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4000</v>
      </c>
      <c r="D20" s="99">
        <v>0.0</v>
      </c>
      <c r="E20" s="99">
        <v>4000.0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20882</v>
      </c>
      <c r="D21" s="99">
        <v>20882.0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3110</v>
      </c>
      <c r="D22" s="99">
        <v>0.0</v>
      </c>
      <c r="E22" s="99">
        <v>3110.0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4671</v>
      </c>
      <c r="D26" s="99">
        <v>1248.0</v>
      </c>
      <c r="E26" s="99">
        <v>3423.0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940</v>
      </c>
      <c r="D28" s="99">
        <v>90.0</v>
      </c>
      <c r="E28" s="99">
        <v>850.0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4342</v>
      </c>
      <c r="D34" s="99">
        <v>3463.0</v>
      </c>
      <c r="E34" s="99">
        <v>879.0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1173</v>
      </c>
      <c r="D35" s="99">
        <v>0.0</v>
      </c>
      <c r="E35" s="99">
        <v>1173.0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205211</v>
      </c>
      <c r="D40" s="103">
        <f t="shared" si="2"/>
        <v>124794</v>
      </c>
      <c r="E40" s="103">
        <f t="shared" si="2"/>
        <v>80417</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HOLOCAUST MUSEUM BOSTON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510343.0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1.2019685E7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311961.0</v>
      </c>
      <c r="E12" s="108">
        <f>D11-D12</f>
        <v>11707724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3524317.0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15742384</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241156.0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241156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1.5501228E7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15501228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15742384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HOLOCAUST MUSEUM BOSTON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205211</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205211</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17100.91667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510343</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29.84302011</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15501228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205211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17100.91667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906.4559697</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3524317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205211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17100.91667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206.0893617</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235.9323818</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8344077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8229001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1.013984201</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102745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8251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110996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205211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0.5408871844</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102745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124794</v>
      </c>
      <c r="E41" s="164">
        <f t="shared" ref="E41:E44" si="1">D41/$D$44</f>
        <v>0.6081252954</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80417</v>
      </c>
      <c r="E42" s="164">
        <f t="shared" si="1"/>
        <v>0.3918747046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205211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8344077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t="str">
        <f>if(D48=0, "$0",D47/D48)</f>
        <v>$0</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510343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241156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2.116235963</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15742384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HOLOCAUST MUSEUM BOSTON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278872.0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27039.0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278872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83961.0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43646.0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547746.0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-504100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-504100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100000.0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86767.0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13233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13233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-128034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HOLOCAUST MUSEUM BOSTON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196542</v>
      </c>
      <c r="D3" s="99">
        <v>196542.0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160897</v>
      </c>
      <c r="D7" s="99">
        <v>115024.0</v>
      </c>
      <c r="E7" s="99">
        <v>45873.0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12973</v>
      </c>
      <c r="D12" s="99">
        <v>9730.0</v>
      </c>
      <c r="E12" s="99">
        <v>3243.0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5983</v>
      </c>
      <c r="D15" s="99">
        <v>0.0</v>
      </c>
      <c r="E15" s="99">
        <v>5983.0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33420</v>
      </c>
      <c r="D16" s="99">
        <v>0.0</v>
      </c>
      <c r="E16" s="99">
        <v>33420.0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1682</v>
      </c>
      <c r="D19" s="99">
        <v>0.0</v>
      </c>
      <c r="E19" s="99">
        <v>1682.0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6350</v>
      </c>
      <c r="D20" s="99">
        <v>6350.0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63927</v>
      </c>
      <c r="D21" s="99">
        <v>63765.0</v>
      </c>
      <c r="E21" s="99">
        <v>162.0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14670</v>
      </c>
      <c r="D22" s="99">
        <v>6172.0</v>
      </c>
      <c r="E22" s="99">
        <v>8498.0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11724</v>
      </c>
      <c r="D26" s="99">
        <v>11724.0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1032</v>
      </c>
      <c r="D28" s="99">
        <v>90.0</v>
      </c>
      <c r="E28" s="99">
        <v>942.0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4889</v>
      </c>
      <c r="D34" s="99">
        <v>4242.0</v>
      </c>
      <c r="E34" s="99">
        <v>647.0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2185</v>
      </c>
      <c r="D35" s="99">
        <v>0.0</v>
      </c>
      <c r="E35" s="99">
        <v>2185.0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516274</v>
      </c>
      <c r="D40" s="103">
        <f t="shared" si="2"/>
        <v>413639</v>
      </c>
      <c r="E40" s="103">
        <f t="shared" si="2"/>
        <v>102635</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HOLOCAUST MUSEUM BOSTON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131248.0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17846.0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7968.0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1.525999E7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727908.0</v>
      </c>
      <c r="E12" s="108">
        <f>D11-D12</f>
        <v>14532082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807474.0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15496618</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480914.0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150000.0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3774.0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634688</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1.4844084E7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17846.0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14861930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15496618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