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<sst xmlns="http://schemas.openxmlformats.org/spreadsheetml/2006/main" count="871" uniqueCount="251">
  <si>
    <t>INDIANA PHILANTHROPY ALLIANCE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</si>
  <si>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</si>
  <si>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</si>
  <si>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</si>
  <si>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</si>
  <si>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</si>
  <si>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</si>
  <si>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</si>
  <si>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</si>
  <si>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</si>
  <si>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</si>
  <si>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</si>
  <si>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</si>
  <si>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</si>
  <si>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</si>
  <si>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</si>
  <si>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</si>
  <si>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</si>
  <si>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</si>
  <si>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</si>
  <si>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</si>
  <si>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</si>
  <si>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</si>
  <si>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</si>
  <si>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</si>
  <si>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</si>
  <si>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</si>
  <si>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</si>
  <si>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</si>
  <si>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</si>
  <si>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</si>
  <si>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</si>
  <si>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</si>
  <si>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</si>
  <si>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</si>
  <si>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</si>
  <si>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</si>
  <si>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</si>
  <si>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</si>
  <si>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</si>
  <si>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</si>
  <si>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</si>
  <si>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</si>
  <si>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</si>
  <si>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</si>
  <si>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</si>
  <si>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</si>
  <si>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</si>
  <si>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</si>
  <si>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</si>
  <si>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</si>
  <si>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</si>
  <si>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</si>
  <si>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</si>
  <si>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</si>
  <si>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</si>
  <si>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</si>
  <si>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</si>
  <si>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</si>
  <si>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</si>
  <si>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</si>
  <si>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</si>
  <si>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</si>
  <si>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</si>
  <si>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Education &amp; Resources</t>
  </si>
  <si>
    <t>Mutz Institute</t>
  </si>
  <si>
    <t>Gift Technnical Assist</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</si>
  <si>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</si>
  <si>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</si>
  <si>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</si>
  <si>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</si>
  <si>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</si>
  <si>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</si>
  <si>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</si>
  <si>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</si>
  <si>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</si>
  <si>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</si>
  <si>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</si>
  <si>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</si>
  <si>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</si>
  <si>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</si>
  <si>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</si>
  <si>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</si>
  <si>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</si>
  <si>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</si>
  <si>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</si>
  <si>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</si>
  <si>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</si>
  <si>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</si>
  <si>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</si>
  <si>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</si>
  <si>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</si>
  <si>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</si>
  <si>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</si>
  <si>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</si>
  <si>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</si>
  <si>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</si>
  <si>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</si>
  <si>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</si>
  <si>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</si>
  <si>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</si>
  <si>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</si>
  <si>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</si>
  <si>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</si>
  <si>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</si>
  <si>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</si>
  <si>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</si>
  <si>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</si>
  <si>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</si>
  <si>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</si>
  <si>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</si>
  <si>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</si>
  <si>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</si>
  <si>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</si>
  <si>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</si>
  <si>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</si>
  <si>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</si>
  <si>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</si>
  <si>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</si>
  <si>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</si>
  <si>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</si>
  <si>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</si>
  <si>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</si>
  <si>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</si>
  <si>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</si>
  <si>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</si>
  <si>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</si>
  <si>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</si>
  <si>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</si>
  <si>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</si>
  <si>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</si>
  <si>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</si>
  <si>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</si>
  <si>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</si>
  <si>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</si>
  <si>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</si>
  <si>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Moving Expenses</t>
  </si>
  <si>
    <t>Dues &amp; Memberships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</si>
  <si>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</si>
  <si>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</si>
  <si>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</si>
  <si>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</si>
  <si>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</si>
  <si>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</si>
  <si>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</si>
  <si>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</si>
  <si>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</si>
  <si>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</si>
  <si>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</si>
  <si>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</si>
  <si>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</si>
  <si>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</si>
  <si>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</si>
  <si>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</si>
  <si>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</si>
  <si>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</si>
  <si>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</si>
  <si>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</si>
  <si>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</si>
  <si>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</si>
  <si>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</si>
  <si>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</si>
  <si>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</si>
  <si>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</si>
  <si>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</si>
  <si>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</si>
  <si>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</si>
  <si>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</si>
  <si>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</si>
  <si>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</si>
  <si>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</si>
  <si>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</si>
  <si>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</si>
  <si>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</si>
  <si>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</si>
  <si>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</si>
  <si>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</si>
  <si>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</si>
  <si>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</si>
  <si>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</si>
  <si>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</si>
  <si>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</si>
  <si>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</si>
  <si>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</si>
  <si>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</si>
  <si>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</si>
  <si>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</si>
  <si>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</si>
  <si>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</si>
  <si>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</si>
  <si>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</si>
  <si>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</si>
  <si>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</si>
  <si>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</si>
  <si>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</si>
  <si>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</si>
  <si>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</si>
  <si>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</si>
  <si>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</si>
  <si>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</si>
  <si>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</si>
  <si>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</si>
  <si>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</si>
  <si>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</si>
  <si>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</si>
  <si>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</si>
  <si>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</si>
  <si>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</si>
  <si>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</si>
  <si>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</si>
  <si>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</si>
  <si>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</si>
  <si>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</si>
  <si>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</si>
  <si>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</si>
  <si>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</si>
  <si>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</si>
  <si>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</si>
  <si>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</si>
  <si>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</si>
  <si>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</si>
  <si>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</si>
  <si>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</si>
  <si>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</si>
  <si>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</si>
  <si>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</si>
  <si>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</si>
  <si>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</si>
  <si>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</si>
  <si>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</si>
  <si>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</si>
  <si>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</si>
  <si>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</si>
  <si>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</si>
  <si>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</si>
  <si>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</si>
  <si>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</si>
  <si>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</si>
  <si>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Gift Technical Assist</t>
  </si>
  <si>
    <r>
      <rPr>
        <rFont val="Roboto"/>
        <color rgb="FF000000"/>
        <sz val="10.0"/>
      </rPr>
      <t xml:space="preserve">Gross amount from sales of </t>
    </r>
    <r>
      <rPr>
        <rFont val="Roboto"/>
        <color rgb="FF000000"/>
        <sz val="10.0"/>
      </rPr>
      <t>assets other than inventory</t>
    </r>
  </si>
  <si>
    <t>Dues &amp; Subscription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</si>
  <si>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</si>
  <si>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</si>
  <si>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Moving Expense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</si>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</sst>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INDIANA PHILANTHROPY ALLIANCE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2430921</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4700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2426221</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202185.0833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414310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2.049162051</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1812605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2430921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202576.75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8.947744497</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4485065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2430921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202576.75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22.14007777</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24.18923982</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2248160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3654444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0.6151852375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975741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224751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1200492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2430921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0.4938424572</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154168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975741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0.1580009449</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241</v>
      </c>
      <c r="D41" s="75">
        <f>'Expenses 2023'!D40</f>
        <v>1876792</v>
      </c>
      <c r="E41" s="164">
        <f t="shared" ref="E41:E44" si="1">D41/$D$44</f>
        <v>0.7720497704</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554129</v>
      </c>
      <c r="E42" s="164">
        <f t="shared" si="1"/>
        <v>0.2279502296</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2430921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3243685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t="str">
        <f>if(D48=0, "$0",D47/D48)</f>
        <v>$0</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476878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205597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2.31947937</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5736804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INDIANA PHILANTHROPY ALLIANCE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604849.0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775000.0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519463.0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3640.0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1899312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294371.0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34316.0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238</v>
      </c>
      <c r="D12" s="61"/>
      <c r="E12" s="61"/>
      <c r="F12" s="62">
        <v>27382.0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356069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206347.0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242</v>
      </c>
      <c r="D26" s="50">
        <v>3764982.0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3764982.0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4158.0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4158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2465886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INDIANA PHILANTHROPY ALLIANCE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456300</v>
      </c>
      <c r="D3" s="99">
        <v>456300.0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238321</v>
      </c>
      <c r="D7" s="99">
        <v>189227.0</v>
      </c>
      <c r="E7" s="99">
        <v>49094.0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849228</v>
      </c>
      <c r="D9" s="99">
        <v>674287.0</v>
      </c>
      <c r="E9" s="99">
        <v>174941.0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80166</v>
      </c>
      <c r="D10" s="99">
        <v>63652.0</v>
      </c>
      <c r="E10" s="99">
        <v>16514.0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114788</v>
      </c>
      <c r="D11" s="99">
        <v>91142.0</v>
      </c>
      <c r="E11" s="99">
        <v>23646.0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81632</v>
      </c>
      <c r="D12" s="99">
        <v>64816.0</v>
      </c>
      <c r="E12" s="99">
        <v>16816.0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4999</v>
      </c>
      <c r="D15" s="99">
        <v>0.0</v>
      </c>
      <c r="E15" s="99">
        <v>4999.0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194440</v>
      </c>
      <c r="D16" s="99">
        <v>0.0</v>
      </c>
      <c r="E16" s="99">
        <v>194440.0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34803</v>
      </c>
      <c r="D17" s="99">
        <v>34803.0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242333</v>
      </c>
      <c r="D20" s="99">
        <v>242333.0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51570</v>
      </c>
      <c r="D22" s="99">
        <v>35620.0</v>
      </c>
      <c r="E22" s="99">
        <v>15950.0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51701</v>
      </c>
      <c r="D23" s="99">
        <v>41707.0</v>
      </c>
      <c r="E23" s="99">
        <v>9994.0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108564</v>
      </c>
      <c r="D25" s="99">
        <v>87579.0</v>
      </c>
      <c r="E25" s="99">
        <v>20985.0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16695</v>
      </c>
      <c r="D26" s="99">
        <v>16695.0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216970</v>
      </c>
      <c r="D28" s="99">
        <v>177965.0</v>
      </c>
      <c r="E28" s="99">
        <v>39005.0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11796</v>
      </c>
      <c r="D31" s="99">
        <v>9516.0</v>
      </c>
      <c r="E31" s="99">
        <v>2280.0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13309</v>
      </c>
      <c r="D32" s="99">
        <v>10736.0</v>
      </c>
      <c r="E32" s="99">
        <v>2573.0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240</v>
      </c>
      <c r="C34" s="98">
        <f t="shared" si="1"/>
        <v>17685</v>
      </c>
      <c r="D34" s="99">
        <v>4557.0</v>
      </c>
      <c r="E34" s="99">
        <v>13128.0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6312</v>
      </c>
      <c r="D35" s="99">
        <v>0.0</v>
      </c>
      <c r="E35" s="99">
        <v>6312.0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88034</v>
      </c>
      <c r="D38" s="99">
        <v>22683.0</v>
      </c>
      <c r="E38" s="99">
        <v>65351.0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2879646</v>
      </c>
      <c r="D40" s="103">
        <f t="shared" si="2"/>
        <v>2223618</v>
      </c>
      <c r="E40" s="103">
        <f t="shared" si="2"/>
        <v>656028</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INDIANA PHILANTHROPY ALLIANCE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284892.0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564232.0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16811.0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30803.0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112301.0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40490.0</v>
      </c>
      <c r="E12" s="108">
        <f>D11-D12</f>
        <v>71811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1548745.0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1419707.0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680512.0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4617513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206271.0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66144.0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762238.0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1034653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2004523.0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1578337.0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3582860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4617513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INDIANA PHILANTHROPY ALLIANCE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2879646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11796</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2867850</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238987.5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849124</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3.55300591</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2004523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2879646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239970.5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8.353205915</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2968452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2879646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239970.5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12.37007049</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15.9230764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775000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2465886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0.3142886573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1087549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276586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1364135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2879646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0.4737162137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194954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1087549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0.179259969</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244</v>
      </c>
      <c r="D41" s="75">
        <f>'Expenses 2024'!D40</f>
        <v>2223618</v>
      </c>
      <c r="E41" s="164">
        <f t="shared" ref="E41:E44" si="1">D41/$D$44</f>
        <v>0.7721844977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656028</v>
      </c>
      <c r="E42" s="164">
        <f t="shared" si="1"/>
        <v>0.2278155023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2879646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1899312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t="str">
        <f>if(D48=0, "$0",D47/D48)</f>
        <v>$0</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896738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272415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3.291808454</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4617513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INDIANA PHILANTHROPY ALLIANCE</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181</v>
      </c>
      <c r="D5" s="176">
        <f>'Ratios 2022'!D8</f>
        <v>2.725372008</v>
      </c>
      <c r="E5" s="176">
        <f>'Ratios 2023'!D8</f>
        <v>2.049162051</v>
      </c>
      <c r="F5" s="176">
        <f>'Ratios 2024'!D8</f>
        <v>3.55300591</v>
      </c>
      <c r="G5" s="176">
        <f>average(D5:F5)</f>
        <v>2.775846656</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189</v>
      </c>
      <c r="D10" s="148">
        <f>'Ratios 2022'!D14</f>
        <v>7.800732479</v>
      </c>
      <c r="E10" s="148">
        <f>'Ratios 2023'!D14</f>
        <v>8.947744497</v>
      </c>
      <c r="F10" s="148">
        <f>'Ratios 2024'!D14</f>
        <v>8.353205915</v>
      </c>
      <c r="G10" s="176">
        <f>average(D10:F10)</f>
        <v>8.36722763</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10.04486236</v>
      </c>
      <c r="E15" s="179">
        <f>'Ratios 2023'!D20</f>
        <v>22.14007777</v>
      </c>
      <c r="F15" s="179">
        <f>'Ratios 2024'!D20</f>
        <v>12.37007049</v>
      </c>
      <c r="G15" s="176">
        <f>average(D15:F15)</f>
        <v>14.85167021</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0.5583789305</v>
      </c>
      <c r="E20" s="162">
        <f>'Ratios 2023'!D26</f>
        <v>0.6151852375</v>
      </c>
      <c r="F20" s="162">
        <f>'Ratios 2024'!D26</f>
        <v>0.3142886573</v>
      </c>
      <c r="G20" s="180">
        <f>average(D20:F20)</f>
        <v>0.4959509418</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0.4870444227</v>
      </c>
      <c r="E25" s="162">
        <f>'Ratios 2023'!D33</f>
        <v>0.4938424572</v>
      </c>
      <c r="F25" s="162">
        <f>'Ratios 2024'!D33</f>
        <v>0.4737162137</v>
      </c>
      <c r="G25" s="180">
        <f>average(D25:F25)</f>
        <v>0.4848676979</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0.1516246335</v>
      </c>
      <c r="E30" s="162">
        <f>'Ratios 2023'!D38</f>
        <v>0.1580009449</v>
      </c>
      <c r="F30" s="162">
        <f>'Ratios 2024'!D38</f>
        <v>0.179259969</v>
      </c>
      <c r="G30" s="180">
        <f>average(D30:F30)</f>
        <v>0.1629618491</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0.7568960248</v>
      </c>
      <c r="E35" s="162">
        <f>'Ratios 2023'!E41</f>
        <v>0.7720497704</v>
      </c>
      <c r="F35" s="162">
        <f>'Ratios 2024'!E41</f>
        <v>0.7721844977</v>
      </c>
      <c r="G35" s="180">
        <f t="shared" ref="G35:G37" si="1">average(D35:F35)</f>
        <v>0.767043431</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0.2431039752</v>
      </c>
      <c r="E36" s="162">
        <f>'Ratios 2023'!E42</f>
        <v>0.2279502296</v>
      </c>
      <c r="F36" s="162">
        <f>'Ratios 2024'!E42</f>
        <v>0.2278155023</v>
      </c>
      <c r="G36" s="180">
        <f t="shared" si="1"/>
        <v>0.232956569</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224</v>
      </c>
      <c r="D42" s="165" t="str">
        <f>'Ratios 2022'!D49</f>
        <v>$0</v>
      </c>
      <c r="E42" s="165" t="str">
        <f>'Ratios 2023'!D49</f>
        <v>$0</v>
      </c>
      <c r="F42" s="165" t="str">
        <f>'Ratios 2024'!D49</f>
        <v>$0</v>
      </c>
      <c r="G42" s="182">
        <f>if((D42+E42+F42)=0,0, average(D42:F42))</f>
        <v>0</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3.467902641</v>
      </c>
      <c r="E47" s="148">
        <f>'Ratios 2023'!D54</f>
        <v>2.31947937</v>
      </c>
      <c r="F47" s="148">
        <f>'Ratios 2024'!D54</f>
        <v>3.291808454</v>
      </c>
      <c r="G47" s="176">
        <f>average(D47:F47)</f>
        <v>3.026396822</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INDIANA PHILANTHROPY ALLIANCE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INDIANA PHILANTHROPY ALLIANCE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562661.0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1968427.0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547962.0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3079050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284666.0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29500.0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16175.0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330341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106737.0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10000.0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9245.0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755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755</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8370.0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8370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3525253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INDIANA PHILANTHROPY ALLIANCE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363442</v>
      </c>
      <c r="D3" s="99">
        <v>363442.0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228041</v>
      </c>
      <c r="D7" s="99">
        <v>177872.0</v>
      </c>
      <c r="E7" s="99">
        <v>50169.0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794682</v>
      </c>
      <c r="D9" s="99">
        <v>619852.0</v>
      </c>
      <c r="E9" s="99">
        <v>174830.0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73178</v>
      </c>
      <c r="D10" s="99">
        <v>57079.0</v>
      </c>
      <c r="E10" s="99">
        <v>16099.0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81892</v>
      </c>
      <c r="D11" s="99">
        <v>63876.0</v>
      </c>
      <c r="E11" s="99">
        <v>18016.0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71737</v>
      </c>
      <c r="D12" s="99">
        <v>55955.0</v>
      </c>
      <c r="E12" s="99">
        <v>15782.0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7904</v>
      </c>
      <c r="D15" s="99">
        <v>7904.0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96720</v>
      </c>
      <c r="D16" s="99">
        <v>0.0</v>
      </c>
      <c r="E16" s="99">
        <v>96720.0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34806</v>
      </c>
      <c r="D17" s="99">
        <v>34806.0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124801</v>
      </c>
      <c r="D20" s="99">
        <v>124795.0</v>
      </c>
      <c r="E20" s="99">
        <v>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69985</v>
      </c>
      <c r="D22" s="99">
        <v>58745.0</v>
      </c>
      <c r="E22" s="99">
        <v>11240.0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48920</v>
      </c>
      <c r="D23" s="99">
        <v>38158.0</v>
      </c>
      <c r="E23" s="99">
        <v>10762.0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130407</v>
      </c>
      <c r="D25" s="99">
        <v>101717.0</v>
      </c>
      <c r="E25" s="99">
        <v>28690.0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7280</v>
      </c>
      <c r="D26" s="99">
        <v>7280.0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197612</v>
      </c>
      <c r="D28" s="99">
        <v>178252.0</v>
      </c>
      <c r="E28" s="99">
        <v>19360.0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11142</v>
      </c>
      <c r="D32" s="99">
        <v>8691.0</v>
      </c>
      <c r="E32" s="99">
        <v>2451.0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160334</v>
      </c>
      <c r="D34" s="99">
        <v>0.0</v>
      </c>
      <c r="E34" s="99">
        <v>160334.0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20941</v>
      </c>
      <c r="D35" s="99">
        <v>1710.0</v>
      </c>
      <c r="E35" s="99">
        <v>19231.0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41712</v>
      </c>
      <c r="D38" s="99">
        <v>41710.0</v>
      </c>
      <c r="E38" s="99">
        <v>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2565536</v>
      </c>
      <c r="D40" s="103">
        <f t="shared" si="2"/>
        <v>1941844</v>
      </c>
      <c r="E40" s="103">
        <f t="shared" si="2"/>
        <v>623692</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INDIANA PHILANTHROPY ALLIANCE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190797.0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391873.0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25314.0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19207.0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59401.0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31089.0</v>
      </c>
      <c r="E12" s="108">
        <f>D11-D12</f>
        <v>28312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1259515.0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888023.0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812543.0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3615584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109004.0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71852.0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820584.0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1001440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1667755.0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946389.0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2614144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3615584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INDIANA PHILANTHROPY ALLIANCE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2565536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2565536</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213794.6667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582670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2.725372008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1667755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2565536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213794.6667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7.800732479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2147538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2565536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213794.6667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10.04486236</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12.77023437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1968427</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3525253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0.5583789305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1022723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226807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1249530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2565536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0.4870444227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155070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1022723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0.1516246335</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1941844</v>
      </c>
      <c r="E41" s="164">
        <f t="shared" ref="E41:E44" si="1">D41/$D$44</f>
        <v>0.7568960248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623692</v>
      </c>
      <c r="E42" s="164">
        <f t="shared" si="1"/>
        <v>0.2431039752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2565536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3079050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t="str">
        <f>if(D48=0, "$0",D47/D48)</f>
        <v>$0</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627191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180856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3.467902641</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3615584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INDIANA PHILANTHROPY ALLIANCE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605675.0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2248160.0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389850.0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3243685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195552.0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28310.0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238</v>
      </c>
      <c r="D12" s="61"/>
      <c r="E12" s="61"/>
      <c r="F12" s="62">
        <v>23490.0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247352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160043.0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239</v>
      </c>
      <c r="D26" s="50">
        <v>1750842.0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1750842.0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3364.0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3364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3654444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INDIANA PHILANTHROPY ALLIANCE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234749</v>
      </c>
      <c r="D3" s="99">
        <v>234749.0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218809</v>
      </c>
      <c r="D7" s="99">
        <v>178330.0</v>
      </c>
      <c r="E7" s="99">
        <v>40479.0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756932</v>
      </c>
      <c r="D9" s="99">
        <v>616899.0</v>
      </c>
      <c r="E9" s="99">
        <v>140033.0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67094</v>
      </c>
      <c r="D10" s="99">
        <v>54682.0</v>
      </c>
      <c r="E10" s="99">
        <v>12412.0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87074</v>
      </c>
      <c r="D11" s="99">
        <v>70965.0</v>
      </c>
      <c r="E11" s="99">
        <v>16109.0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70583</v>
      </c>
      <c r="D12" s="99">
        <v>57525.0</v>
      </c>
      <c r="E12" s="99">
        <v>13058.0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2934</v>
      </c>
      <c r="D15" s="99">
        <v>2934.0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179455</v>
      </c>
      <c r="D16" s="99">
        <v>0.0</v>
      </c>
      <c r="E16" s="99">
        <v>179455.0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33436</v>
      </c>
      <c r="D17" s="99">
        <v>33436.0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230194</v>
      </c>
      <c r="D20" s="99">
        <v>227239.0</v>
      </c>
      <c r="E20" s="99">
        <v>2955.0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54724</v>
      </c>
      <c r="D22" s="99">
        <v>41694.0</v>
      </c>
      <c r="E22" s="99">
        <v>13030.0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80886</v>
      </c>
      <c r="D23" s="99">
        <v>66800.0</v>
      </c>
      <c r="E23" s="99">
        <v>14086.0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118066</v>
      </c>
      <c r="D25" s="99">
        <v>97505.0</v>
      </c>
      <c r="E25" s="99">
        <v>20561.0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18325</v>
      </c>
      <c r="D26" s="99">
        <v>18325.0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147773</v>
      </c>
      <c r="D28" s="99">
        <v>102589.0</v>
      </c>
      <c r="E28" s="99">
        <v>45184.0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4700</v>
      </c>
      <c r="D31" s="99">
        <v>3882.0</v>
      </c>
      <c r="E31" s="99">
        <v>818.0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11532</v>
      </c>
      <c r="D32" s="99">
        <v>9524.0</v>
      </c>
      <c r="E32" s="99">
        <v>2008.0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26072</v>
      </c>
      <c r="D34" s="99">
        <v>0.0</v>
      </c>
      <c r="E34" s="99">
        <v>26072.0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19721</v>
      </c>
      <c r="D35" s="99">
        <v>13446.0</v>
      </c>
      <c r="E35" s="99">
        <v>6275.0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67862</v>
      </c>
      <c r="D38" s="99">
        <v>46268.0</v>
      </c>
      <c r="E38" s="99">
        <v>21594.0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2430921</v>
      </c>
      <c r="D40" s="103">
        <f t="shared" si="2"/>
        <v>1876792</v>
      </c>
      <c r="E40" s="103">
        <f t="shared" si="2"/>
        <v>554129</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INDIANA PHILANTHROPY ALLIANCE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414083.0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227.0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34054.0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28514.0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63401.0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35789.0</v>
      </c>
      <c r="E12" s="108">
        <f>D11-D12</f>
        <v>27612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1397174.0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3087891.0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747249.0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5736804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124837.0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80760.0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1601468.0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1807065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1812605.0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2117134.0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3929739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5736804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