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<sst xmlns="http://schemas.openxmlformats.org/spreadsheetml/2006/main" count="861" uniqueCount="249">
  <si>
    <t>NEW SCHOOLS FUND</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</si>
  <si>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</si>
  <si>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</si>
  <si>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</si>
  <si>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</si>
  <si>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</si>
  <si>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</si>
  <si>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</si>
  <si>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</si>
  <si>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</si>
  <si>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</si>
  <si>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</si>
  <si>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</si>
  <si>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</si>
  <si>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</si>
  <si>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</si>
  <si>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</si>
  <si>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</si>
  <si>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</si>
  <si>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</si>
  <si>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</si>
  <si>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</si>
  <si>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</si>
  <si>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</si>
  <si>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</si>
  <si>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</si>
  <si>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</si>
  <si>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</si>
  <si>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</si>
  <si>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</si>
  <si>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</si>
  <si>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</si>
  <si>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</si>
  <si>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</si>
  <si>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</si>
  <si>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</si>
  <si>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</si>
  <si>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</si>
  <si>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</si>
  <si>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</si>
  <si>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</si>
  <si>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</si>
  <si>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</si>
  <si>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</si>
  <si>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</si>
  <si>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</si>
  <si>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</si>
  <si>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</si>
  <si>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</si>
  <si>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</si>
  <si>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</si>
  <si>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</si>
  <si>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</si>
  <si>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</si>
  <si>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</si>
  <si>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</si>
  <si>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</si>
  <si>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</si>
  <si>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</si>
  <si>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</si>
  <si>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</si>
  <si>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</si>
  <si>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</si>
  <si>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</si>
  <si>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FISCAL SPONSORSHIP</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</si>
  <si>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</si>
  <si>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</si>
  <si>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</si>
  <si>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</si>
  <si>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</si>
  <si>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</si>
  <si>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</si>
  <si>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</si>
  <si>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</si>
  <si>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</si>
  <si>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</si>
  <si>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</si>
  <si>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</si>
  <si>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</si>
  <si>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</si>
  <si>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</si>
  <si>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</si>
  <si>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</si>
  <si>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</si>
  <si>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</si>
  <si>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</si>
  <si>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</si>
  <si>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</si>
  <si>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</si>
  <si>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</si>
  <si>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</si>
  <si>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</si>
  <si>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</si>
  <si>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</si>
  <si>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</si>
  <si>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</si>
  <si>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</si>
  <si>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</si>
  <si>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</si>
  <si>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</si>
  <si>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</si>
  <si>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</si>
  <si>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</si>
  <si>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</si>
  <si>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</si>
  <si>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</si>
  <si>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</si>
  <si>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</si>
  <si>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</si>
  <si>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</si>
  <si>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</si>
  <si>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</si>
  <si>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</si>
  <si>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</si>
  <si>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</si>
  <si>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</si>
  <si>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</si>
  <si>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</si>
  <si>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</si>
  <si>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</si>
  <si>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</si>
  <si>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</si>
  <si>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</si>
  <si>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</si>
  <si>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</si>
  <si>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</si>
  <si>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</si>
  <si>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</si>
  <si>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</si>
  <si>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</si>
  <si>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</si>
  <si>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</si>
  <si>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</si>
  <si>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</si>
  <si>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EVENTS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</si>
  <si>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</si>
  <si>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</si>
  <si>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</si>
  <si>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</si>
  <si>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</si>
  <si>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</si>
  <si>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</si>
  <si>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</si>
  <si>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</si>
  <si>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</si>
  <si>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</si>
  <si>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</si>
  <si>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</si>
  <si>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</si>
  <si>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</si>
  <si>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</si>
  <si>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</si>
  <si>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</si>
  <si>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</si>
  <si>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</si>
  <si>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</si>
  <si>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</si>
  <si>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</si>
  <si>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</si>
  <si>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</si>
  <si>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</si>
  <si>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</si>
  <si>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</si>
  <si>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</si>
  <si>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</si>
  <si>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</si>
  <si>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</si>
  <si>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</si>
  <si>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</si>
  <si>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</si>
  <si>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</si>
  <si>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</si>
  <si>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</si>
  <si>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</si>
  <si>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</si>
  <si>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</si>
  <si>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</si>
  <si>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</si>
  <si>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</si>
  <si>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</si>
  <si>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</si>
  <si>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</si>
  <si>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</si>
  <si>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</si>
  <si>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</si>
  <si>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</si>
  <si>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</si>
  <si>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</si>
  <si>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</si>
  <si>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</si>
  <si>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</si>
  <si>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</si>
  <si>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</si>
  <si>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</si>
  <si>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</si>
  <si>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</si>
  <si>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</si>
  <si>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</si>
  <si>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</si>
  <si>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</si>
  <si>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</si>
  <si>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</si>
  <si>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</si>
  <si>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</si>
  <si>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</si>
  <si>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</si>
  <si>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</si>
  <si>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</si>
  <si>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</si>
  <si>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</si>
  <si>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</si>
  <si>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</si>
  <si>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</si>
  <si>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</si>
  <si>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</si>
  <si>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</si>
  <si>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</si>
  <si>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</si>
  <si>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</si>
  <si>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</si>
  <si>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</si>
  <si>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</si>
  <si>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</si>
  <si>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</si>
  <si>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</si>
  <si>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</si>
  <si>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</si>
  <si>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</si>
  <si>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</si>
  <si>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</si>
  <si>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</si>
  <si>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</si>
  <si>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</si>
  <si>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</si>
  <si>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</si>
  <si>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 xml:space="preserve"> IET-PROGRAM SERVICE FE</t>
  </si>
  <si>
    <r>
      <rPr>
        <rFont val="Roboto"/>
        <color rgb="FF000000"/>
        <sz val="10.0"/>
      </rPr>
      <t xml:space="preserve">Gross amount from sales of </t>
    </r>
    <r>
      <rPr>
        <rFont val="Roboto"/>
        <color rgb="FF000000"/>
        <sz val="10.0"/>
      </rPr>
      <t>assets other than inventory</t>
    </r>
  </si>
  <si>
    <t xml:space="preserve"> EVENTS</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</si>
  <si>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</si>
  <si>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</si>
  <si>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 xml:space="preserve"> OTHER REVENUE</t>
  </si>
  <si>
    <t>REBATES AND REFUNDS</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</si>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</sst>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NEW SCHOOLS FUND</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178</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179</v>
      </c>
      <c r="C3" s="145" t="s">
        <v>180</v>
      </c>
      <c r="D3" s="146">
        <f>'Expenses 2022'!C40</f>
        <v>59432356</v>
      </c>
      <c r="E3" s="147"/>
      <c r="F3" s="43"/>
      <c r="G3" s="43"/>
      <c r="H3" s="43"/>
      <c r="I3" s="43"/>
      <c r="J3" s="43"/>
      <c r="K3" s="43"/>
      <c r="L3" s="43"/>
      <c r="M3" s="43"/>
      <c r="N3" s="43"/>
      <c r="O3" s="43"/>
      <c r="P3" s="43"/>
      <c r="Q3" s="43"/>
      <c r="R3" s="43"/>
      <c r="S3" s="43"/>
      <c r="T3" s="43"/>
      <c r="U3" s="43"/>
      <c r="V3" s="43"/>
      <c r="W3" s="43"/>
      <c r="X3" s="43"/>
      <c r="Y3" s="43"/>
    </row>
    <row r="4">
      <c r="A4" s="139"/>
      <c r="B4" s="49"/>
      <c r="C4" s="145" t="s">
        <v>181</v>
      </c>
      <c r="D4" s="146">
        <f>'Expenses 2022'!C31</f>
        <v>28232</v>
      </c>
      <c r="E4" s="147"/>
      <c r="F4" s="43"/>
      <c r="G4" s="43"/>
      <c r="H4" s="43"/>
      <c r="I4" s="43"/>
      <c r="J4" s="43"/>
      <c r="K4" s="43"/>
      <c r="L4" s="43"/>
      <c r="M4" s="43"/>
      <c r="N4" s="43"/>
      <c r="O4" s="43"/>
      <c r="P4" s="43"/>
      <c r="Q4" s="43"/>
      <c r="R4" s="43"/>
      <c r="S4" s="43"/>
      <c r="T4" s="43"/>
      <c r="U4" s="43"/>
      <c r="V4" s="43"/>
      <c r="W4" s="43"/>
      <c r="X4" s="43"/>
      <c r="Y4" s="43"/>
    </row>
    <row r="5">
      <c r="A5" s="139"/>
      <c r="B5" s="49"/>
      <c r="C5" s="145" t="s">
        <v>182</v>
      </c>
      <c r="D5" s="146">
        <f>D3-D4</f>
        <v>59404124</v>
      </c>
      <c r="E5" s="147"/>
      <c r="F5" s="43"/>
      <c r="G5" s="43"/>
      <c r="H5" s="43"/>
      <c r="I5" s="43"/>
      <c r="J5" s="43"/>
      <c r="K5" s="43"/>
      <c r="L5" s="43"/>
      <c r="M5" s="43"/>
      <c r="N5" s="43"/>
      <c r="O5" s="43"/>
      <c r="P5" s="43"/>
      <c r="Q5" s="43"/>
      <c r="R5" s="43"/>
      <c r="S5" s="43"/>
      <c r="T5" s="43"/>
      <c r="U5" s="43"/>
      <c r="V5" s="43"/>
      <c r="W5" s="43"/>
      <c r="X5" s="43"/>
      <c r="Y5" s="43"/>
    </row>
    <row r="6">
      <c r="A6" s="139"/>
      <c r="B6" s="49"/>
      <c r="C6" s="145" t="s">
        <v>183</v>
      </c>
      <c r="D6" s="146">
        <f>D5/12</f>
        <v>4950343.667</v>
      </c>
      <c r="E6" s="147"/>
      <c r="F6" s="43"/>
      <c r="G6" s="43"/>
      <c r="H6" s="43"/>
      <c r="I6" s="43"/>
      <c r="J6" s="43"/>
      <c r="K6" s="43"/>
      <c r="L6" s="43"/>
      <c r="M6" s="43"/>
      <c r="N6" s="43"/>
      <c r="O6" s="43"/>
      <c r="P6" s="43"/>
      <c r="Q6" s="43"/>
      <c r="R6" s="43"/>
      <c r="S6" s="43"/>
      <c r="T6" s="43"/>
      <c r="U6" s="43"/>
      <c r="V6" s="43"/>
      <c r="W6" s="43"/>
      <c r="X6" s="43"/>
      <c r="Y6" s="43"/>
    </row>
    <row r="7">
      <c r="A7" s="139"/>
      <c r="B7" s="49"/>
      <c r="C7" s="145" t="s">
        <v>184</v>
      </c>
      <c r="D7" s="75">
        <f>'Balance Sheet 2022'!E2+'Balance Sheet 2022'!E3</f>
        <v>876593</v>
      </c>
      <c r="E7" s="147"/>
      <c r="F7" s="43"/>
      <c r="G7" s="43"/>
      <c r="H7" s="43"/>
      <c r="I7" s="43"/>
      <c r="J7" s="43"/>
      <c r="K7" s="43"/>
      <c r="L7" s="43"/>
      <c r="M7" s="43"/>
      <c r="N7" s="43"/>
      <c r="O7" s="43"/>
      <c r="P7" s="43"/>
      <c r="Q7" s="43"/>
      <c r="R7" s="43"/>
      <c r="S7" s="43"/>
      <c r="T7" s="43"/>
      <c r="U7" s="43"/>
      <c r="V7" s="43"/>
      <c r="W7" s="43"/>
      <c r="X7" s="43"/>
      <c r="Y7" s="43"/>
    </row>
    <row r="8">
      <c r="A8" s="139"/>
      <c r="B8" s="49"/>
      <c r="C8" s="148" t="s">
        <v>178</v>
      </c>
      <c r="D8" s="149">
        <f>D7/D6</f>
        <v>0.1770772009</v>
      </c>
      <c r="E8" s="150" t="s">
        <v>185</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186</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187</v>
      </c>
      <c r="C11" s="145" t="s">
        <v>188</v>
      </c>
      <c r="D11" s="75">
        <f>'Balance Sheet 2022'!E30</f>
        <v>67387270</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189</v>
      </c>
      <c r="D12" s="75">
        <f>'Expenses 2022'!C40</f>
        <v>59432356</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190</v>
      </c>
      <c r="D13" s="146">
        <f>D12/12</f>
        <v>4952696.333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186</v>
      </c>
      <c r="D14" s="149">
        <f>D11/D13</f>
        <v>13.60617843</v>
      </c>
      <c r="E14" s="150" t="s">
        <v>185</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191</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192</v>
      </c>
      <c r="C17" s="145" t="s">
        <v>193</v>
      </c>
      <c r="D17" s="75">
        <f>sum('Balance Sheet 2022'!E13:E15)</f>
        <v>68239507</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189</v>
      </c>
      <c r="D18" s="75">
        <f>'Expenses 2022'!C40</f>
        <v>59432356</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190</v>
      </c>
      <c r="D19" s="146">
        <f>D18/12</f>
        <v>4952696.333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194</v>
      </c>
      <c r="D20" s="149">
        <f>D17/D19</f>
        <v>13.77825378</v>
      </c>
      <c r="E20" s="150" t="s">
        <v>185</v>
      </c>
      <c r="F20" s="43"/>
      <c r="G20" s="43"/>
      <c r="H20" s="43"/>
      <c r="I20" s="43"/>
      <c r="J20" s="43"/>
      <c r="K20" s="43"/>
      <c r="L20" s="43"/>
      <c r="M20" s="43"/>
      <c r="N20" s="43"/>
      <c r="O20" s="43"/>
      <c r="P20" s="43"/>
      <c r="Q20" s="43"/>
      <c r="R20" s="43"/>
      <c r="S20" s="43"/>
      <c r="T20" s="43"/>
      <c r="U20" s="43"/>
      <c r="V20" s="43"/>
      <c r="W20" s="43"/>
      <c r="X20" s="43"/>
      <c r="Y20" s="43"/>
    </row>
    <row r="21">
      <c r="A21" s="139"/>
      <c r="B21" s="49"/>
      <c r="C21" s="154" t="s">
        <v>195</v>
      </c>
      <c r="D21" s="155">
        <f>D20+D8</f>
        <v>13.95533099</v>
      </c>
      <c r="E21" s="156" t="s">
        <v>185</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196</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197</v>
      </c>
      <c r="C24" s="160"/>
      <c r="D24" s="161">
        <f>max('Revenues 2022'!E2:E7,'Revenues 2022'!F10:F15)</f>
        <v>71533539</v>
      </c>
      <c r="E24" s="162" t="s">
        <v>198</v>
      </c>
      <c r="F24" s="43"/>
      <c r="G24" s="43"/>
      <c r="H24" s="43"/>
      <c r="I24" s="43"/>
      <c r="J24" s="43"/>
      <c r="K24" s="43"/>
      <c r="L24" s="43"/>
      <c r="M24" s="43"/>
      <c r="N24" s="43"/>
      <c r="O24" s="43"/>
      <c r="P24" s="43"/>
      <c r="Q24" s="43"/>
      <c r="R24" s="43"/>
      <c r="S24" s="43"/>
      <c r="T24" s="43"/>
      <c r="U24" s="43"/>
      <c r="V24" s="43"/>
      <c r="W24" s="43"/>
      <c r="X24" s="43"/>
      <c r="Y24" s="43"/>
    </row>
    <row r="25">
      <c r="A25" s="139"/>
      <c r="B25" s="49"/>
      <c r="C25" s="145" t="s">
        <v>199</v>
      </c>
      <c r="D25" s="146">
        <f>'Revenues 2022'!F44</f>
        <v>74508851</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196</v>
      </c>
      <c r="D26" s="163">
        <f>D24/D25</f>
        <v>0.9600676703</v>
      </c>
      <c r="E26" s="150" t="s">
        <v>200</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201</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202</v>
      </c>
      <c r="C29" s="145" t="s">
        <v>203</v>
      </c>
      <c r="D29" s="75">
        <f>SUM('Expenses 2022'!C7:C9)</f>
        <v>8322068</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204</v>
      </c>
      <c r="D30" s="75">
        <f>SUM('Expenses 2022'!C10:C12)</f>
        <v>1904838</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205</v>
      </c>
      <c r="D31" s="75">
        <f>sum(D29:D30)</f>
        <v>10226906</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180</v>
      </c>
      <c r="D32" s="75">
        <f>'Expenses 2022'!C40</f>
        <v>59432356</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206</v>
      </c>
      <c r="D33" s="163">
        <f>D31/D32</f>
        <v>0.1720764023</v>
      </c>
      <c r="E33" s="150" t="s">
        <v>207</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208</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209</v>
      </c>
      <c r="C36" s="145" t="s">
        <v>210</v>
      </c>
      <c r="D36" s="75">
        <f>SUM('Expenses 2022'!C10:C11)</f>
        <v>1346416</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203</v>
      </c>
      <c r="D37" s="75">
        <f>SUM('Expenses 2022'!C7:C9)</f>
        <v>8322068</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208</v>
      </c>
      <c r="D38" s="163">
        <f>D36/D37</f>
        <v>0.1617886323</v>
      </c>
      <c r="E38" s="150" t="s">
        <v>211</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212</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213</v>
      </c>
      <c r="C41" s="148" t="s">
        <v>238</v>
      </c>
      <c r="D41" s="75">
        <f>'Expenses 2022'!D40</f>
        <v>52553785</v>
      </c>
      <c r="E41" s="165">
        <f t="shared" ref="E41:E44" si="1">D41/$D$44</f>
        <v>0.8842621854</v>
      </c>
      <c r="F41" s="43"/>
      <c r="G41" s="43"/>
      <c r="H41" s="43"/>
      <c r="I41" s="43"/>
      <c r="J41" s="43"/>
      <c r="K41" s="43"/>
      <c r="L41" s="43"/>
      <c r="M41" s="43"/>
      <c r="N41" s="43"/>
      <c r="O41" s="43"/>
      <c r="P41" s="43"/>
      <c r="Q41" s="43"/>
      <c r="R41" s="43"/>
      <c r="S41" s="43"/>
      <c r="T41" s="43"/>
      <c r="U41" s="43"/>
      <c r="V41" s="43"/>
      <c r="W41" s="43"/>
      <c r="X41" s="43"/>
      <c r="Y41" s="43"/>
    </row>
    <row r="42">
      <c r="A42" s="139"/>
      <c r="B42" s="49"/>
      <c r="C42" s="148" t="s">
        <v>215</v>
      </c>
      <c r="D42" s="146">
        <f>'Expenses 2022'!E40</f>
        <v>5650088</v>
      </c>
      <c r="E42" s="165">
        <f t="shared" si="1"/>
        <v>0.095067542</v>
      </c>
      <c r="F42" s="43"/>
      <c r="G42" s="43"/>
      <c r="H42" s="43"/>
      <c r="I42" s="43"/>
      <c r="J42" s="43"/>
      <c r="K42" s="43"/>
      <c r="L42" s="43"/>
      <c r="M42" s="43"/>
      <c r="N42" s="43"/>
      <c r="O42" s="43"/>
      <c r="P42" s="43"/>
      <c r="Q42" s="43"/>
      <c r="R42" s="43"/>
      <c r="S42" s="43"/>
      <c r="T42" s="43"/>
      <c r="U42" s="43"/>
      <c r="V42" s="43"/>
      <c r="W42" s="43"/>
      <c r="X42" s="43"/>
      <c r="Y42" s="43"/>
    </row>
    <row r="43">
      <c r="A43" s="139"/>
      <c r="B43" s="49"/>
      <c r="C43" s="148" t="s">
        <v>216</v>
      </c>
      <c r="D43" s="146">
        <f>'Expenses 2022'!F40</f>
        <v>1228483</v>
      </c>
      <c r="E43" s="165">
        <f t="shared" si="1"/>
        <v>0.0206702726</v>
      </c>
      <c r="F43" s="43"/>
      <c r="G43" s="43"/>
      <c r="H43" s="43"/>
      <c r="I43" s="43"/>
      <c r="J43" s="43"/>
      <c r="K43" s="43"/>
      <c r="L43" s="43"/>
      <c r="M43" s="43"/>
      <c r="N43" s="43"/>
      <c r="O43" s="43"/>
      <c r="P43" s="43"/>
      <c r="Q43" s="43"/>
      <c r="R43" s="43"/>
      <c r="S43" s="43"/>
      <c r="T43" s="43"/>
      <c r="U43" s="43"/>
      <c r="V43" s="43"/>
      <c r="W43" s="43"/>
      <c r="X43" s="43"/>
      <c r="Y43" s="43"/>
    </row>
    <row r="44">
      <c r="A44" s="139"/>
      <c r="B44" s="49"/>
      <c r="C44" s="145" t="s">
        <v>180</v>
      </c>
      <c r="D44" s="146">
        <f>sum(D41:D43)</f>
        <v>59432356</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217</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218</v>
      </c>
      <c r="C47" s="145" t="s">
        <v>219</v>
      </c>
      <c r="D47" s="146">
        <f>'Revenues 2022'!F9</f>
        <v>71533539</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220</v>
      </c>
      <c r="D48" s="146">
        <f>'Expenses 2022'!F40</f>
        <v>1228483</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221</v>
      </c>
      <c r="D49" s="166">
        <f>D47/D48</f>
        <v>58.22916475</v>
      </c>
      <c r="E49" s="150" t="s">
        <v>222</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223</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224</v>
      </c>
      <c r="C52" s="145" t="s">
        <v>225</v>
      </c>
      <c r="D52" s="146">
        <f>sum('Balance Sheet 2022'!E2:E10)</f>
        <v>4183183</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226</v>
      </c>
      <c r="D53" s="146">
        <f>sum('Balance Sheet 2022'!E19:E22)</f>
        <v>1733503</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227</v>
      </c>
      <c r="D54" s="168">
        <f>D52/D53</f>
        <v>2.413138599</v>
      </c>
      <c r="E54" s="150" t="s">
        <v>228</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229</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230</v>
      </c>
      <c r="C57" s="145" t="s">
        <v>231</v>
      </c>
      <c r="D57" s="146">
        <f>sum('Balance Sheet 2022'!E25:E26)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232</v>
      </c>
      <c r="D58" s="146">
        <f>'Balance Sheet 2022'!E18</f>
        <v>72482557</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233</v>
      </c>
      <c r="D59" s="169">
        <f>D57/D58</f>
        <v>0</v>
      </c>
      <c r="E59" s="150" t="s">
        <v>234</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NEW SCHOOLS FUND</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4.5026641E7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5062648.0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45026641</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1591920.0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8400.0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8400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8400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239</v>
      </c>
      <c r="D26" s="50">
        <v>1.09880067E8</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1.07478558E8</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2401509</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2401509</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t="s">
        <v>240</v>
      </c>
      <c r="D39" s="74"/>
      <c r="E39" s="48">
        <v>38884.0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241</v>
      </c>
      <c r="D40" s="74"/>
      <c r="E40" s="48">
        <v>2145.0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41029</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49069499</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NEW SCHOOLS FUND</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32051500</v>
      </c>
      <c r="D3" s="99">
        <v>3.20515E7</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1933406</v>
      </c>
      <c r="D7" s="99">
        <v>964501.0</v>
      </c>
      <c r="E7" s="99">
        <v>635450.0</v>
      </c>
      <c r="F7" s="99">
        <v>333455.0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6953873</v>
      </c>
      <c r="D9" s="99">
        <v>4210464.0</v>
      </c>
      <c r="E9" s="99">
        <v>2058568.0</v>
      </c>
      <c r="F9" s="99">
        <v>684841.0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446307</v>
      </c>
      <c r="D10" s="99">
        <v>292122.0</v>
      </c>
      <c r="E10" s="99">
        <v>110384.0</v>
      </c>
      <c r="F10" s="99">
        <v>43801.0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916254</v>
      </c>
      <c r="D11" s="99">
        <v>467083.0</v>
      </c>
      <c r="E11" s="99">
        <v>361937.0</v>
      </c>
      <c r="F11" s="99">
        <v>87234.0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588201</v>
      </c>
      <c r="D12" s="99">
        <v>357118.0</v>
      </c>
      <c r="E12" s="99">
        <v>170697.0</v>
      </c>
      <c r="F12" s="99">
        <v>60386.0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985</v>
      </c>
      <c r="D15" s="99">
        <v>0.0</v>
      </c>
      <c r="E15" s="99">
        <v>985.0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211535</v>
      </c>
      <c r="D16" s="99">
        <v>0.0</v>
      </c>
      <c r="E16" s="99">
        <v>211535.0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7209026</v>
      </c>
      <c r="D20" s="99">
        <v>6416391.0</v>
      </c>
      <c r="E20" s="99">
        <v>792135.0</v>
      </c>
      <c r="F20" s="99">
        <v>500.0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231621</v>
      </c>
      <c r="D21" s="99">
        <v>58948.0</v>
      </c>
      <c r="E21" s="99">
        <v>148588.0</v>
      </c>
      <c r="F21" s="99">
        <v>24085.0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111231</v>
      </c>
      <c r="D22" s="99">
        <v>50309.0</v>
      </c>
      <c r="E22" s="99">
        <v>57429.0</v>
      </c>
      <c r="F22" s="99">
        <v>3493.0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405910</v>
      </c>
      <c r="D23" s="99">
        <v>24404.0</v>
      </c>
      <c r="E23" s="99">
        <v>372064.0</v>
      </c>
      <c r="F23" s="99">
        <v>9442.0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818967</v>
      </c>
      <c r="D25" s="99">
        <v>877.0</v>
      </c>
      <c r="E25" s="99">
        <v>818090.0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441555</v>
      </c>
      <c r="D26" s="99">
        <v>358834.0</v>
      </c>
      <c r="E26" s="99">
        <v>66986.0</v>
      </c>
      <c r="F26" s="99">
        <v>15735.0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114865</v>
      </c>
      <c r="D28" s="99">
        <v>69606.0</v>
      </c>
      <c r="E28" s="99">
        <v>40044.0</v>
      </c>
      <c r="F28" s="99">
        <v>5215.0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30709</v>
      </c>
      <c r="D31" s="99">
        <v>5542.0</v>
      </c>
      <c r="E31" s="99">
        <v>25167.0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23214</v>
      </c>
      <c r="D32" s="99">
        <v>0.0</v>
      </c>
      <c r="E32" s="99">
        <v>23214.0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60" t="s">
        <v>134</v>
      </c>
      <c r="C34" s="98">
        <f t="shared" si="1"/>
        <v>2031036</v>
      </c>
      <c r="D34" s="99">
        <v>1496419.0</v>
      </c>
      <c r="E34" s="99">
        <v>154528.0</v>
      </c>
      <c r="F34" s="99">
        <v>380089.0</v>
      </c>
      <c r="G34" s="43"/>
      <c r="H34" s="43"/>
      <c r="I34" s="43"/>
      <c r="J34" s="43"/>
      <c r="K34" s="43"/>
      <c r="L34" s="43"/>
      <c r="M34" s="43"/>
      <c r="N34" s="43"/>
      <c r="O34" s="43"/>
      <c r="P34" s="43"/>
      <c r="Q34" s="43"/>
      <c r="R34" s="43"/>
      <c r="S34" s="43"/>
      <c r="T34" s="43"/>
      <c r="U34" s="43"/>
      <c r="V34" s="43"/>
      <c r="W34" s="43"/>
      <c r="X34" s="43"/>
      <c r="Y34" s="43"/>
      <c r="Z34" s="43"/>
    </row>
    <row r="35">
      <c r="A35" s="45" t="s">
        <v>48</v>
      </c>
      <c r="B35" s="60"/>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135</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136</v>
      </c>
      <c r="C40" s="104">
        <f t="shared" ref="C40:F40" si="2">sum(C3:C39)</f>
        <v>54520195</v>
      </c>
      <c r="D40" s="104">
        <f t="shared" si="2"/>
        <v>46824118</v>
      </c>
      <c r="E40" s="104">
        <f t="shared" si="2"/>
        <v>6047801</v>
      </c>
      <c r="F40" s="104">
        <f t="shared" si="2"/>
        <v>1648276</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NEW SCHOOLS FUND</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137</v>
      </c>
      <c r="B2" s="45">
        <v>1.0</v>
      </c>
      <c r="C2" s="46" t="s">
        <v>138</v>
      </c>
      <c r="D2" s="111"/>
      <c r="E2" s="112">
        <v>1162541.0</v>
      </c>
      <c r="F2" s="43"/>
      <c r="G2" s="43"/>
      <c r="H2" s="43"/>
      <c r="I2" s="43"/>
      <c r="J2" s="43"/>
      <c r="K2" s="43"/>
      <c r="L2" s="43"/>
      <c r="M2" s="43"/>
      <c r="N2" s="43"/>
      <c r="O2" s="43"/>
      <c r="P2" s="43"/>
      <c r="Q2" s="43"/>
      <c r="R2" s="43"/>
      <c r="S2" s="43"/>
      <c r="T2" s="43"/>
      <c r="U2" s="43"/>
      <c r="V2" s="43"/>
      <c r="W2" s="43"/>
      <c r="X2" s="43"/>
      <c r="Y2" s="43"/>
      <c r="Z2" s="43"/>
    </row>
    <row r="3">
      <c r="A3" s="49"/>
      <c r="B3" s="45">
        <v>2.0</v>
      </c>
      <c r="C3" s="46" t="s">
        <v>139</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140</v>
      </c>
      <c r="D4" s="111"/>
      <c r="E4" s="112">
        <v>2.0759942E7</v>
      </c>
      <c r="F4" s="43"/>
      <c r="G4" s="43"/>
      <c r="H4" s="43"/>
      <c r="I4" s="43"/>
      <c r="J4" s="43"/>
      <c r="K4" s="43"/>
      <c r="L4" s="43"/>
      <c r="M4" s="43"/>
      <c r="N4" s="43"/>
      <c r="O4" s="43"/>
      <c r="P4" s="43"/>
      <c r="Q4" s="43"/>
      <c r="R4" s="43"/>
      <c r="S4" s="43"/>
      <c r="T4" s="43"/>
      <c r="U4" s="43"/>
      <c r="V4" s="43"/>
      <c r="W4" s="43"/>
      <c r="X4" s="43"/>
      <c r="Y4" s="43"/>
      <c r="Z4" s="43"/>
    </row>
    <row r="5">
      <c r="A5" s="49"/>
      <c r="B5" s="45">
        <v>4.0</v>
      </c>
      <c r="C5" s="46" t="s">
        <v>141</v>
      </c>
      <c r="D5" s="113"/>
      <c r="E5" s="112">
        <v>393051.0</v>
      </c>
      <c r="F5" s="43"/>
      <c r="G5" s="43"/>
      <c r="H5" s="43"/>
      <c r="I5" s="43"/>
      <c r="J5" s="43"/>
      <c r="K5" s="43"/>
      <c r="L5" s="43"/>
      <c r="M5" s="43"/>
      <c r="N5" s="43"/>
      <c r="O5" s="43"/>
      <c r="P5" s="43"/>
      <c r="Q5" s="43"/>
      <c r="R5" s="43"/>
      <c r="S5" s="43"/>
      <c r="T5" s="43"/>
      <c r="U5" s="43"/>
      <c r="V5" s="43"/>
      <c r="W5" s="43"/>
      <c r="X5" s="43"/>
      <c r="Y5" s="43"/>
      <c r="Z5" s="43"/>
    </row>
    <row r="6">
      <c r="A6" s="49"/>
      <c r="B6" s="45">
        <v>5.0</v>
      </c>
      <c r="C6" s="51" t="s">
        <v>142</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143</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144</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145</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146</v>
      </c>
      <c r="D10" s="111"/>
      <c r="E10" s="112">
        <v>179079.0</v>
      </c>
      <c r="F10" s="43"/>
      <c r="G10" s="43"/>
      <c r="H10" s="43"/>
      <c r="I10" s="43"/>
      <c r="J10" s="43"/>
      <c r="K10" s="43"/>
      <c r="L10" s="43"/>
      <c r="M10" s="43"/>
      <c r="N10" s="43"/>
      <c r="O10" s="43"/>
      <c r="P10" s="43"/>
      <c r="Q10" s="43"/>
      <c r="R10" s="43"/>
      <c r="S10" s="43"/>
      <c r="T10" s="43"/>
      <c r="U10" s="43"/>
      <c r="V10" s="43"/>
      <c r="W10" s="43"/>
      <c r="X10" s="43"/>
      <c r="Y10" s="43"/>
      <c r="Z10" s="43"/>
    </row>
    <row r="11">
      <c r="A11" s="49"/>
      <c r="B11" s="45" t="s">
        <v>147</v>
      </c>
      <c r="C11" s="46" t="s">
        <v>148</v>
      </c>
      <c r="D11" s="112">
        <v>975246.0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149</v>
      </c>
      <c r="C12" s="46" t="s">
        <v>150</v>
      </c>
      <c r="D12" s="112">
        <v>730416.0</v>
      </c>
      <c r="E12" s="109">
        <f>D11-D12</f>
        <v>244830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151</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152</v>
      </c>
      <c r="D14" s="113"/>
      <c r="E14" s="112">
        <v>3.6318455E7</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153</v>
      </c>
      <c r="D15" s="113"/>
      <c r="E15" s="112">
        <v>5968227.0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154</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155</v>
      </c>
      <c r="D17" s="113"/>
      <c r="E17" s="112">
        <v>1367295.0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156</v>
      </c>
      <c r="D18" s="114"/>
      <c r="E18" s="115">
        <f>sum(E2:E17)</f>
        <v>66393420</v>
      </c>
      <c r="F18" s="43"/>
      <c r="G18" s="43"/>
      <c r="H18" s="43"/>
      <c r="I18" s="43"/>
      <c r="J18" s="43"/>
      <c r="K18" s="43"/>
      <c r="L18" s="43"/>
      <c r="M18" s="43"/>
      <c r="N18" s="43"/>
      <c r="O18" s="43"/>
      <c r="P18" s="43"/>
      <c r="Q18" s="43"/>
      <c r="R18" s="43"/>
      <c r="S18" s="43"/>
      <c r="T18" s="43"/>
      <c r="U18" s="43"/>
      <c r="V18" s="43"/>
      <c r="W18" s="43"/>
      <c r="X18" s="43"/>
      <c r="Y18" s="43"/>
      <c r="Z18" s="43"/>
    </row>
    <row r="19">
      <c r="A19" s="44" t="s">
        <v>157</v>
      </c>
      <c r="B19" s="116">
        <v>17.0</v>
      </c>
      <c r="C19" s="117" t="s">
        <v>158</v>
      </c>
      <c r="D19" s="118"/>
      <c r="E19" s="112">
        <v>882661.0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159</v>
      </c>
      <c r="D20" s="118"/>
      <c r="E20" s="112">
        <v>125000.0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160</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161</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162</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163</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164</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165</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166</v>
      </c>
      <c r="D27" s="118"/>
      <c r="E27" s="119">
        <v>1440614.0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167</v>
      </c>
      <c r="D28" s="126"/>
      <c r="E28" s="127">
        <f>sum(E19:E27)</f>
        <v>2448275</v>
      </c>
      <c r="F28" s="43"/>
      <c r="G28" s="43"/>
      <c r="H28" s="43"/>
      <c r="I28" s="43"/>
      <c r="J28" s="43"/>
      <c r="K28" s="43"/>
      <c r="L28" s="43"/>
      <c r="M28" s="43"/>
      <c r="N28" s="43"/>
      <c r="O28" s="43"/>
      <c r="P28" s="43"/>
      <c r="Q28" s="43"/>
      <c r="R28" s="43"/>
      <c r="S28" s="43"/>
      <c r="T28" s="43"/>
      <c r="U28" s="43"/>
      <c r="V28" s="43"/>
      <c r="W28" s="43"/>
      <c r="X28" s="43"/>
      <c r="Y28" s="43"/>
      <c r="Z28" s="43"/>
    </row>
    <row r="29">
      <c r="A29" s="65" t="s">
        <v>168</v>
      </c>
      <c r="B29" s="128"/>
      <c r="C29" s="129" t="s">
        <v>169</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170</v>
      </c>
      <c r="D30" s="118"/>
      <c r="E30" s="112">
        <v>4.3016636E7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171</v>
      </c>
      <c r="D31" s="118"/>
      <c r="E31" s="112">
        <v>2.0928509E7</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172</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173</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174</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175</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176</v>
      </c>
      <c r="D36" s="132"/>
      <c r="E36" s="127">
        <f>sum(E30:E35)</f>
        <v>63945145</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177</v>
      </c>
      <c r="D37" s="136"/>
      <c r="E37" s="137">
        <f>E36+E28</f>
        <v>66393420</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NEW SCHOOLS FUND</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178</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179</v>
      </c>
      <c r="C3" s="145" t="s">
        <v>180</v>
      </c>
      <c r="D3" s="146">
        <f>'Expenses 2023'!C40</f>
        <v>54520195</v>
      </c>
      <c r="E3" s="147"/>
      <c r="F3" s="43"/>
      <c r="G3" s="43"/>
      <c r="H3" s="43"/>
      <c r="I3" s="43"/>
      <c r="J3" s="43"/>
      <c r="K3" s="43"/>
      <c r="L3" s="43"/>
      <c r="M3" s="43"/>
      <c r="N3" s="43"/>
      <c r="O3" s="43"/>
      <c r="P3" s="43"/>
      <c r="Q3" s="43"/>
      <c r="R3" s="43"/>
      <c r="S3" s="43"/>
      <c r="T3" s="43"/>
      <c r="U3" s="43"/>
      <c r="V3" s="43"/>
      <c r="W3" s="43"/>
      <c r="X3" s="43"/>
      <c r="Y3" s="43"/>
    </row>
    <row r="4">
      <c r="A4" s="139"/>
      <c r="B4" s="49"/>
      <c r="C4" s="145" t="s">
        <v>181</v>
      </c>
      <c r="D4" s="146">
        <f>'Expenses 2023'!C31</f>
        <v>30709</v>
      </c>
      <c r="E4" s="147"/>
      <c r="F4" s="43"/>
      <c r="G4" s="43"/>
      <c r="H4" s="43"/>
      <c r="I4" s="43"/>
      <c r="J4" s="43"/>
      <c r="K4" s="43"/>
      <c r="L4" s="43"/>
      <c r="M4" s="43"/>
      <c r="N4" s="43"/>
      <c r="O4" s="43"/>
      <c r="P4" s="43"/>
      <c r="Q4" s="43"/>
      <c r="R4" s="43"/>
      <c r="S4" s="43"/>
      <c r="T4" s="43"/>
      <c r="U4" s="43"/>
      <c r="V4" s="43"/>
      <c r="W4" s="43"/>
      <c r="X4" s="43"/>
      <c r="Y4" s="43"/>
    </row>
    <row r="5">
      <c r="A5" s="139"/>
      <c r="B5" s="49"/>
      <c r="C5" s="145" t="s">
        <v>182</v>
      </c>
      <c r="D5" s="146">
        <f>D3-D4</f>
        <v>54489486</v>
      </c>
      <c r="E5" s="147"/>
      <c r="F5" s="43"/>
      <c r="G5" s="43"/>
      <c r="H5" s="43"/>
      <c r="I5" s="43"/>
      <c r="J5" s="43"/>
      <c r="K5" s="43"/>
      <c r="L5" s="43"/>
      <c r="M5" s="43"/>
      <c r="N5" s="43"/>
      <c r="O5" s="43"/>
      <c r="P5" s="43"/>
      <c r="Q5" s="43"/>
      <c r="R5" s="43"/>
      <c r="S5" s="43"/>
      <c r="T5" s="43"/>
      <c r="U5" s="43"/>
      <c r="V5" s="43"/>
      <c r="W5" s="43"/>
      <c r="X5" s="43"/>
      <c r="Y5" s="43"/>
    </row>
    <row r="6">
      <c r="A6" s="139"/>
      <c r="B6" s="49"/>
      <c r="C6" s="145" t="s">
        <v>183</v>
      </c>
      <c r="D6" s="146">
        <f>D5/12</f>
        <v>4540790.5</v>
      </c>
      <c r="E6" s="147"/>
      <c r="F6" s="43"/>
      <c r="G6" s="43"/>
      <c r="H6" s="43"/>
      <c r="I6" s="43"/>
      <c r="J6" s="43"/>
      <c r="K6" s="43"/>
      <c r="L6" s="43"/>
      <c r="M6" s="43"/>
      <c r="N6" s="43"/>
      <c r="O6" s="43"/>
      <c r="P6" s="43"/>
      <c r="Q6" s="43"/>
      <c r="R6" s="43"/>
      <c r="S6" s="43"/>
      <c r="T6" s="43"/>
      <c r="U6" s="43"/>
      <c r="V6" s="43"/>
      <c r="W6" s="43"/>
      <c r="X6" s="43"/>
      <c r="Y6" s="43"/>
    </row>
    <row r="7">
      <c r="A7" s="139"/>
      <c r="B7" s="49"/>
      <c r="C7" s="145" t="s">
        <v>184</v>
      </c>
      <c r="D7" s="75">
        <f>'Balance Sheet 2023'!E2+'Balance Sheet 2023'!E3</f>
        <v>1162541</v>
      </c>
      <c r="E7" s="147"/>
      <c r="F7" s="43"/>
      <c r="G7" s="43"/>
      <c r="H7" s="43"/>
      <c r="I7" s="43"/>
      <c r="J7" s="43"/>
      <c r="K7" s="43"/>
      <c r="L7" s="43"/>
      <c r="M7" s="43"/>
      <c r="N7" s="43"/>
      <c r="O7" s="43"/>
      <c r="P7" s="43"/>
      <c r="Q7" s="43"/>
      <c r="R7" s="43"/>
      <c r="S7" s="43"/>
      <c r="T7" s="43"/>
      <c r="U7" s="43"/>
      <c r="V7" s="43"/>
      <c r="W7" s="43"/>
      <c r="X7" s="43"/>
      <c r="Y7" s="43"/>
    </row>
    <row r="8">
      <c r="A8" s="139"/>
      <c r="B8" s="49"/>
      <c r="C8" s="148" t="s">
        <v>178</v>
      </c>
      <c r="D8" s="149">
        <f>D7/D6</f>
        <v>0.2560217213</v>
      </c>
      <c r="E8" s="150" t="s">
        <v>185</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186</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187</v>
      </c>
      <c r="C11" s="145" t="s">
        <v>188</v>
      </c>
      <c r="D11" s="75">
        <f>'Balance Sheet 2023'!E30</f>
        <v>43016636</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189</v>
      </c>
      <c r="D12" s="75">
        <f>'Expenses 2023'!C40</f>
        <v>54520195</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190</v>
      </c>
      <c r="D13" s="146">
        <f>D12/12</f>
        <v>4543349.583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186</v>
      </c>
      <c r="D14" s="149">
        <f>D11/D13</f>
        <v>9.468044493</v>
      </c>
      <c r="E14" s="150" t="s">
        <v>185</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191</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192</v>
      </c>
      <c r="C17" s="145" t="s">
        <v>193</v>
      </c>
      <c r="D17" s="75">
        <f>sum('Balance Sheet 2023'!E13:E15)</f>
        <v>42286682</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189</v>
      </c>
      <c r="D18" s="75">
        <f>'Expenses 2023'!C40</f>
        <v>54520195</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190</v>
      </c>
      <c r="D19" s="146">
        <f>D18/12</f>
        <v>4543349.583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194</v>
      </c>
      <c r="D20" s="149">
        <f>D17/D19</f>
        <v>9.30738021</v>
      </c>
      <c r="E20" s="150" t="s">
        <v>185</v>
      </c>
      <c r="F20" s="43"/>
      <c r="G20" s="43"/>
      <c r="H20" s="43"/>
      <c r="I20" s="43"/>
      <c r="J20" s="43"/>
      <c r="K20" s="43"/>
      <c r="L20" s="43"/>
      <c r="M20" s="43"/>
      <c r="N20" s="43"/>
      <c r="O20" s="43"/>
      <c r="P20" s="43"/>
      <c r="Q20" s="43"/>
      <c r="R20" s="43"/>
      <c r="S20" s="43"/>
      <c r="T20" s="43"/>
      <c r="U20" s="43"/>
      <c r="V20" s="43"/>
      <c r="W20" s="43"/>
      <c r="X20" s="43"/>
      <c r="Y20" s="43"/>
    </row>
    <row r="21">
      <c r="A21" s="139"/>
      <c r="B21" s="49"/>
      <c r="C21" s="154" t="s">
        <v>195</v>
      </c>
      <c r="D21" s="155">
        <f>D20+D8</f>
        <v>9.563401932</v>
      </c>
      <c r="E21" s="156" t="s">
        <v>185</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196</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197</v>
      </c>
      <c r="C24" s="160"/>
      <c r="D24" s="161">
        <f>max('Revenues 2023'!E2:E7,'Revenues 2023'!F10:F15)</f>
        <v>45026641</v>
      </c>
      <c r="E24" s="162" t="s">
        <v>198</v>
      </c>
      <c r="F24" s="43"/>
      <c r="G24" s="43"/>
      <c r="H24" s="43"/>
      <c r="I24" s="43"/>
      <c r="J24" s="43"/>
      <c r="K24" s="43"/>
      <c r="L24" s="43"/>
      <c r="M24" s="43"/>
      <c r="N24" s="43"/>
      <c r="O24" s="43"/>
      <c r="P24" s="43"/>
      <c r="Q24" s="43"/>
      <c r="R24" s="43"/>
      <c r="S24" s="43"/>
      <c r="T24" s="43"/>
      <c r="U24" s="43"/>
      <c r="V24" s="43"/>
      <c r="W24" s="43"/>
      <c r="X24" s="43"/>
      <c r="Y24" s="43"/>
    </row>
    <row r="25">
      <c r="A25" s="139"/>
      <c r="B25" s="49"/>
      <c r="C25" s="145" t="s">
        <v>199</v>
      </c>
      <c r="D25" s="146">
        <f>'Revenues 2023'!F44</f>
        <v>49069499</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196</v>
      </c>
      <c r="D26" s="163">
        <f>D24/D25</f>
        <v>0.9176095521</v>
      </c>
      <c r="E26" s="150" t="s">
        <v>200</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201</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202</v>
      </c>
      <c r="C29" s="145" t="s">
        <v>203</v>
      </c>
      <c r="D29" s="75">
        <f>SUM('Expenses 2023'!C7:C9)</f>
        <v>8887279</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204</v>
      </c>
      <c r="D30" s="75">
        <f>SUM('Expenses 2023'!C10:C12)</f>
        <v>1950762</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205</v>
      </c>
      <c r="D31" s="75">
        <f>sum(D29:D30)</f>
        <v>10838041</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180</v>
      </c>
      <c r="D32" s="75">
        <f>'Expenses 2023'!C40</f>
        <v>54520195</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206</v>
      </c>
      <c r="D33" s="163">
        <f>D31/D32</f>
        <v>0.1987894761</v>
      </c>
      <c r="E33" s="150" t="s">
        <v>207</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208</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209</v>
      </c>
      <c r="C36" s="145" t="s">
        <v>210</v>
      </c>
      <c r="D36" s="75">
        <f>SUM('Expenses 2023'!C10:C11)</f>
        <v>1362561</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203</v>
      </c>
      <c r="D37" s="75">
        <f>SUM('Expenses 2023'!C7:C9)</f>
        <v>8887279</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208</v>
      </c>
      <c r="D38" s="163">
        <f>D36/D37</f>
        <v>0.1533158799</v>
      </c>
      <c r="E38" s="150" t="s">
        <v>211</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212</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213</v>
      </c>
      <c r="C41" s="148" t="s">
        <v>242</v>
      </c>
      <c r="D41" s="75">
        <f>'Expenses 2023'!D40</f>
        <v>46824118</v>
      </c>
      <c r="E41" s="165">
        <f t="shared" ref="E41:E44" si="1">D41/$D$44</f>
        <v>0.8588398849</v>
      </c>
      <c r="F41" s="43"/>
      <c r="G41" s="43"/>
      <c r="H41" s="43"/>
      <c r="I41" s="43"/>
      <c r="J41" s="43"/>
      <c r="K41" s="43"/>
      <c r="L41" s="43"/>
      <c r="M41" s="43"/>
      <c r="N41" s="43"/>
      <c r="O41" s="43"/>
      <c r="P41" s="43"/>
      <c r="Q41" s="43"/>
      <c r="R41" s="43"/>
      <c r="S41" s="43"/>
      <c r="T41" s="43"/>
      <c r="U41" s="43"/>
      <c r="V41" s="43"/>
      <c r="W41" s="43"/>
      <c r="X41" s="43"/>
      <c r="Y41" s="43"/>
    </row>
    <row r="42">
      <c r="A42" s="139"/>
      <c r="B42" s="49"/>
      <c r="C42" s="148" t="s">
        <v>215</v>
      </c>
      <c r="D42" s="146">
        <f>'Expenses 2023'!E40</f>
        <v>6047801</v>
      </c>
      <c r="E42" s="165">
        <f t="shared" si="1"/>
        <v>0.1109277214</v>
      </c>
      <c r="F42" s="43"/>
      <c r="G42" s="43"/>
      <c r="H42" s="43"/>
      <c r="I42" s="43"/>
      <c r="J42" s="43"/>
      <c r="K42" s="43"/>
      <c r="L42" s="43"/>
      <c r="M42" s="43"/>
      <c r="N42" s="43"/>
      <c r="O42" s="43"/>
      <c r="P42" s="43"/>
      <c r="Q42" s="43"/>
      <c r="R42" s="43"/>
      <c r="S42" s="43"/>
      <c r="T42" s="43"/>
      <c r="U42" s="43"/>
      <c r="V42" s="43"/>
      <c r="W42" s="43"/>
      <c r="X42" s="43"/>
      <c r="Y42" s="43"/>
    </row>
    <row r="43">
      <c r="A43" s="139"/>
      <c r="B43" s="49"/>
      <c r="C43" s="148" t="s">
        <v>216</v>
      </c>
      <c r="D43" s="146">
        <f>'Expenses 2023'!F40</f>
        <v>1648276</v>
      </c>
      <c r="E43" s="165">
        <f t="shared" si="1"/>
        <v>0.0302323937</v>
      </c>
      <c r="F43" s="43"/>
      <c r="G43" s="43"/>
      <c r="H43" s="43"/>
      <c r="I43" s="43"/>
      <c r="J43" s="43"/>
      <c r="K43" s="43"/>
      <c r="L43" s="43"/>
      <c r="M43" s="43"/>
      <c r="N43" s="43"/>
      <c r="O43" s="43"/>
      <c r="P43" s="43"/>
      <c r="Q43" s="43"/>
      <c r="R43" s="43"/>
      <c r="S43" s="43"/>
      <c r="T43" s="43"/>
      <c r="U43" s="43"/>
      <c r="V43" s="43"/>
      <c r="W43" s="43"/>
      <c r="X43" s="43"/>
      <c r="Y43" s="43"/>
    </row>
    <row r="44">
      <c r="A44" s="139"/>
      <c r="B44" s="49"/>
      <c r="C44" s="145" t="s">
        <v>180</v>
      </c>
      <c r="D44" s="146">
        <f>sum(D41:D43)</f>
        <v>54520195</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217</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218</v>
      </c>
      <c r="C47" s="145" t="s">
        <v>219</v>
      </c>
      <c r="D47" s="146">
        <f>'Revenues 2023'!F9</f>
        <v>45026641</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220</v>
      </c>
      <c r="D48" s="146">
        <f>'Expenses 2023'!F40</f>
        <v>1648276</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221</v>
      </c>
      <c r="D49" s="166">
        <f>D47/D48</f>
        <v>27.31741589</v>
      </c>
      <c r="E49" s="150" t="s">
        <v>222</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223</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224</v>
      </c>
      <c r="C52" s="145" t="s">
        <v>225</v>
      </c>
      <c r="D52" s="146">
        <f>sum('Balance Sheet 2023'!E2:E10)</f>
        <v>22494613</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226</v>
      </c>
      <c r="D53" s="146">
        <f>sum('Balance Sheet 2023'!E19:E22)</f>
        <v>1007661</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227</v>
      </c>
      <c r="D54" s="168">
        <f>D52/D53</f>
        <v>22.32359196</v>
      </c>
      <c r="E54" s="150" t="s">
        <v>228</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229</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230</v>
      </c>
      <c r="C57" s="145" t="s">
        <v>231</v>
      </c>
      <c r="D57" s="146">
        <f>sum('Balance Sheet 2023'!E25:E26)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232</v>
      </c>
      <c r="D58" s="146">
        <f>'Balance Sheet 2023'!E18</f>
        <v>66393420</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233</v>
      </c>
      <c r="D59" s="169">
        <f>D57/D58</f>
        <v>0</v>
      </c>
      <c r="E59" s="150" t="s">
        <v>234</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NEW SCHOOLS FUND</v>
      </c>
      <c r="B1" s="2" t="s">
        <v>243</v>
      </c>
      <c r="C1" s="139"/>
      <c r="D1" s="139"/>
      <c r="E1" s="139"/>
      <c r="F1" s="140"/>
      <c r="G1" s="140"/>
      <c r="H1" s="140"/>
      <c r="I1" s="43"/>
      <c r="J1" s="43"/>
      <c r="K1" s="43"/>
      <c r="L1" s="43"/>
      <c r="M1" s="43"/>
      <c r="N1" s="43"/>
      <c r="O1" s="43"/>
      <c r="P1" s="43"/>
      <c r="Q1" s="43"/>
      <c r="R1" s="43"/>
      <c r="S1" s="43"/>
      <c r="T1" s="43"/>
      <c r="U1" s="43"/>
      <c r="V1" s="43"/>
      <c r="W1" s="43"/>
      <c r="X1" s="43"/>
      <c r="Y1" s="43"/>
    </row>
    <row r="2">
      <c r="A2" s="141" t="s">
        <v>178</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179</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244</v>
      </c>
      <c r="E4" s="45" t="s">
        <v>245</v>
      </c>
      <c r="F4" s="45" t="s">
        <v>246</v>
      </c>
      <c r="G4" s="59" t="s">
        <v>247</v>
      </c>
      <c r="H4" s="59"/>
      <c r="I4" s="43"/>
      <c r="J4" s="43"/>
      <c r="K4" s="43"/>
      <c r="L4" s="43"/>
      <c r="M4" s="43"/>
      <c r="N4" s="43"/>
      <c r="O4" s="43"/>
      <c r="P4" s="43"/>
      <c r="Q4" s="43"/>
      <c r="R4" s="43"/>
      <c r="S4" s="43"/>
      <c r="T4" s="43"/>
      <c r="U4" s="43"/>
      <c r="V4" s="43"/>
      <c r="W4" s="43"/>
      <c r="X4" s="43"/>
      <c r="Y4" s="43"/>
    </row>
    <row r="5">
      <c r="A5" s="139"/>
      <c r="B5" s="49"/>
      <c r="C5" s="148" t="s">
        <v>178</v>
      </c>
      <c r="D5" s="177">
        <f>'Ratios 2021'!D8</f>
        <v>0.1473981698</v>
      </c>
      <c r="E5" s="177">
        <f>'Ratios 2022'!D8</f>
        <v>0.1770772009</v>
      </c>
      <c r="F5" s="177">
        <f>'Ratios 2023'!D8</f>
        <v>0.2560217213</v>
      </c>
      <c r="G5" s="177">
        <f>average(D5:F5)</f>
        <v>0.1934990307</v>
      </c>
      <c r="H5" s="150" t="s">
        <v>185</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186</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187</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244</v>
      </c>
      <c r="E9" s="45" t="s">
        <v>245</v>
      </c>
      <c r="F9" s="45" t="s">
        <v>246</v>
      </c>
      <c r="G9" s="59" t="s">
        <v>247</v>
      </c>
      <c r="H9" s="59"/>
      <c r="I9" s="43"/>
      <c r="J9" s="43"/>
      <c r="K9" s="43"/>
      <c r="L9" s="43"/>
      <c r="M9" s="43"/>
      <c r="N9" s="43"/>
      <c r="O9" s="43"/>
      <c r="P9" s="43"/>
      <c r="Q9" s="43"/>
      <c r="R9" s="43"/>
      <c r="S9" s="43"/>
      <c r="T9" s="43"/>
      <c r="U9" s="43"/>
      <c r="V9" s="43"/>
      <c r="W9" s="43"/>
      <c r="X9" s="43"/>
      <c r="Y9" s="43"/>
    </row>
    <row r="10">
      <c r="A10" s="139"/>
      <c r="B10" s="49"/>
      <c r="C10" s="148" t="s">
        <v>186</v>
      </c>
      <c r="D10" s="149">
        <f>'Ratios 2021'!D14</f>
        <v>13.87637116</v>
      </c>
      <c r="E10" s="149">
        <f>'Ratios 2022'!D14</f>
        <v>13.60617843</v>
      </c>
      <c r="F10" s="149">
        <f>'Ratios 2023'!D14</f>
        <v>9.468044493</v>
      </c>
      <c r="G10" s="177">
        <f>average(D10:F10)</f>
        <v>12.31686469</v>
      </c>
      <c r="H10" s="150" t="s">
        <v>185</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191</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192</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244</v>
      </c>
      <c r="E14" s="45" t="s">
        <v>245</v>
      </c>
      <c r="F14" s="45" t="s">
        <v>246</v>
      </c>
      <c r="G14" s="59" t="s">
        <v>247</v>
      </c>
      <c r="H14" s="59"/>
      <c r="I14" s="43"/>
      <c r="J14" s="43"/>
      <c r="K14" s="43"/>
      <c r="L14" s="43"/>
      <c r="M14" s="43"/>
      <c r="N14" s="43"/>
      <c r="O14" s="43"/>
      <c r="P14" s="43"/>
      <c r="Q14" s="43"/>
      <c r="R14" s="43"/>
      <c r="S14" s="43"/>
      <c r="T14" s="43"/>
      <c r="U14" s="43"/>
      <c r="V14" s="43"/>
      <c r="W14" s="43"/>
      <c r="X14" s="43"/>
      <c r="Y14" s="43"/>
    </row>
    <row r="15">
      <c r="A15" s="139"/>
      <c r="B15" s="49"/>
      <c r="C15" s="148" t="s">
        <v>194</v>
      </c>
      <c r="D15" s="180">
        <f>'Ratios 2021'!D20</f>
        <v>13.90520226</v>
      </c>
      <c r="E15" s="180">
        <f>'Ratios 2022'!D20</f>
        <v>13.77825378</v>
      </c>
      <c r="F15" s="180">
        <f>'Ratios 2023'!D20</f>
        <v>9.30738021</v>
      </c>
      <c r="G15" s="177">
        <f>average(D15:F15)</f>
        <v>12.33027875</v>
      </c>
      <c r="H15" s="150" t="s">
        <v>185</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196</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197</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244</v>
      </c>
      <c r="E19" s="45" t="s">
        <v>245</v>
      </c>
      <c r="F19" s="45" t="s">
        <v>246</v>
      </c>
      <c r="G19" s="59" t="s">
        <v>247</v>
      </c>
      <c r="H19" s="59"/>
      <c r="I19" s="43"/>
      <c r="J19" s="43"/>
      <c r="K19" s="43"/>
      <c r="L19" s="43"/>
      <c r="M19" s="43"/>
      <c r="N19" s="43"/>
      <c r="O19" s="43"/>
      <c r="P19" s="43"/>
      <c r="Q19" s="43"/>
      <c r="R19" s="43"/>
      <c r="S19" s="43"/>
      <c r="T19" s="43"/>
      <c r="U19" s="43"/>
      <c r="V19" s="43"/>
      <c r="W19" s="43"/>
      <c r="X19" s="43"/>
      <c r="Y19" s="43"/>
    </row>
    <row r="20">
      <c r="A20" s="139"/>
      <c r="B20" s="49"/>
      <c r="C20" s="148" t="s">
        <v>196</v>
      </c>
      <c r="D20" s="163">
        <f>'Ratios 2021'!D26</f>
        <v>0.8716261122</v>
      </c>
      <c r="E20" s="163">
        <f>'Ratios 2022'!D26</f>
        <v>0.9600676703</v>
      </c>
      <c r="F20" s="163">
        <f>'Ratios 2023'!D26</f>
        <v>0.9176095521</v>
      </c>
      <c r="G20" s="181">
        <f>average(D20:F20)</f>
        <v>0.9164344449</v>
      </c>
      <c r="H20" s="150" t="s">
        <v>200</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201</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202</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244</v>
      </c>
      <c r="E24" s="45" t="s">
        <v>245</v>
      </c>
      <c r="F24" s="45" t="s">
        <v>246</v>
      </c>
      <c r="G24" s="59" t="s">
        <v>247</v>
      </c>
      <c r="H24" s="59"/>
      <c r="I24" s="43"/>
      <c r="J24" s="43"/>
      <c r="K24" s="43"/>
      <c r="L24" s="43"/>
      <c r="M24" s="43"/>
      <c r="N24" s="43"/>
      <c r="O24" s="43"/>
      <c r="P24" s="43"/>
      <c r="Q24" s="43"/>
      <c r="R24" s="43"/>
      <c r="S24" s="43"/>
      <c r="T24" s="43"/>
      <c r="U24" s="43"/>
      <c r="V24" s="43"/>
      <c r="W24" s="43"/>
      <c r="X24" s="43"/>
      <c r="Y24" s="43"/>
    </row>
    <row r="25">
      <c r="A25" s="139"/>
      <c r="B25" s="49"/>
      <c r="C25" s="148" t="s">
        <v>206</v>
      </c>
      <c r="D25" s="163">
        <f>'Ratios 2021'!D33</f>
        <v>0.1583795325</v>
      </c>
      <c r="E25" s="163">
        <f>'Ratios 2022'!D33</f>
        <v>0.1720764023</v>
      </c>
      <c r="F25" s="163">
        <f>'Ratios 2023'!D33</f>
        <v>0.1987894761</v>
      </c>
      <c r="G25" s="181">
        <f>average(D25:F25)</f>
        <v>0.1764151369</v>
      </c>
      <c r="H25" s="150" t="s">
        <v>207</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208</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209</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244</v>
      </c>
      <c r="E29" s="45" t="s">
        <v>245</v>
      </c>
      <c r="F29" s="45" t="s">
        <v>246</v>
      </c>
      <c r="G29" s="59" t="s">
        <v>247</v>
      </c>
      <c r="H29" s="59"/>
      <c r="I29" s="43"/>
      <c r="J29" s="43"/>
      <c r="K29" s="43"/>
      <c r="L29" s="43"/>
      <c r="M29" s="43"/>
      <c r="N29" s="43"/>
      <c r="O29" s="43"/>
      <c r="P29" s="43"/>
      <c r="Q29" s="43"/>
      <c r="R29" s="43"/>
      <c r="S29" s="43"/>
      <c r="T29" s="43"/>
      <c r="U29" s="43"/>
      <c r="V29" s="43"/>
      <c r="W29" s="43"/>
      <c r="X29" s="43"/>
      <c r="Y29" s="43"/>
    </row>
    <row r="30">
      <c r="A30" s="139"/>
      <c r="B30" s="49"/>
      <c r="C30" s="148" t="s">
        <v>208</v>
      </c>
      <c r="D30" s="163">
        <f>'Ratios 2021'!D38</f>
        <v>0.1653844151</v>
      </c>
      <c r="E30" s="163">
        <f>'Ratios 2022'!D38</f>
        <v>0.1617886323</v>
      </c>
      <c r="F30" s="163">
        <f>'Ratios 2023'!D38</f>
        <v>0.1533158799</v>
      </c>
      <c r="G30" s="181">
        <f>average(D30:F30)</f>
        <v>0.1601629758</v>
      </c>
      <c r="H30" s="150" t="s">
        <v>211</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212</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213</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244</v>
      </c>
      <c r="E34" s="45" t="s">
        <v>245</v>
      </c>
      <c r="F34" s="45" t="s">
        <v>246</v>
      </c>
      <c r="G34" s="59" t="s">
        <v>247</v>
      </c>
      <c r="H34" s="59"/>
      <c r="I34" s="43"/>
      <c r="J34" s="43"/>
      <c r="K34" s="43"/>
      <c r="L34" s="43"/>
      <c r="M34" s="43"/>
      <c r="N34" s="43"/>
      <c r="O34" s="43"/>
      <c r="P34" s="43"/>
      <c r="Q34" s="43"/>
      <c r="R34" s="43"/>
      <c r="S34" s="43"/>
      <c r="T34" s="43"/>
      <c r="U34" s="43"/>
      <c r="V34" s="43"/>
      <c r="W34" s="43"/>
      <c r="X34" s="43"/>
      <c r="Y34" s="43"/>
    </row>
    <row r="35">
      <c r="A35" s="139"/>
      <c r="B35" s="49"/>
      <c r="C35" s="148" t="s">
        <v>248</v>
      </c>
      <c r="D35" s="163">
        <f>'Ratios 2021'!E41</f>
        <v>0.9090930505</v>
      </c>
      <c r="E35" s="163">
        <f>'Ratios 2022'!E41</f>
        <v>0.8842621854</v>
      </c>
      <c r="F35" s="163">
        <f>'Ratios 2023'!E41</f>
        <v>0.8588398849</v>
      </c>
      <c r="G35" s="181">
        <f t="shared" ref="G35:G37" si="1">average(D35:F35)</f>
        <v>0.8840650403</v>
      </c>
      <c r="H35" s="181"/>
      <c r="I35" s="43"/>
      <c r="J35" s="43"/>
      <c r="K35" s="43"/>
      <c r="L35" s="43"/>
      <c r="M35" s="43"/>
      <c r="N35" s="43"/>
      <c r="O35" s="43"/>
      <c r="P35" s="43"/>
      <c r="Q35" s="43"/>
      <c r="R35" s="43"/>
      <c r="S35" s="43"/>
      <c r="T35" s="43"/>
      <c r="U35" s="43"/>
      <c r="V35" s="43"/>
      <c r="W35" s="43"/>
      <c r="X35" s="43"/>
      <c r="Y35" s="43"/>
    </row>
    <row r="36">
      <c r="A36" s="139"/>
      <c r="B36" s="52"/>
      <c r="C36" s="148" t="s">
        <v>215</v>
      </c>
      <c r="D36" s="163">
        <f>'Ratios 2021'!E42</f>
        <v>0.07538063184</v>
      </c>
      <c r="E36" s="163">
        <f>'Ratios 2022'!E42</f>
        <v>0.095067542</v>
      </c>
      <c r="F36" s="163">
        <f>'Ratios 2023'!E42</f>
        <v>0.1109277214</v>
      </c>
      <c r="G36" s="181">
        <f t="shared" si="1"/>
        <v>0.09379196507</v>
      </c>
      <c r="H36" s="181"/>
      <c r="I36" s="43"/>
      <c r="J36" s="43"/>
      <c r="K36" s="43"/>
      <c r="L36" s="43"/>
      <c r="M36" s="43"/>
      <c r="N36" s="43"/>
      <c r="O36" s="43"/>
      <c r="P36" s="43"/>
      <c r="Q36" s="43"/>
      <c r="R36" s="43"/>
      <c r="S36" s="43"/>
      <c r="T36" s="43"/>
      <c r="U36" s="43"/>
      <c r="V36" s="43"/>
      <c r="W36" s="43"/>
      <c r="X36" s="43"/>
      <c r="Y36" s="43"/>
    </row>
    <row r="37">
      <c r="A37" s="139"/>
      <c r="B37" s="182"/>
      <c r="C37" s="148" t="s">
        <v>216</v>
      </c>
      <c r="D37" s="163">
        <f>'Ratios 2021'!E43</f>
        <v>0.01552631763</v>
      </c>
      <c r="E37" s="163">
        <f>'Ratios 2022'!E43</f>
        <v>0.0206702726</v>
      </c>
      <c r="F37" s="163">
        <f>'Ratios 2023'!E43</f>
        <v>0.0302323937</v>
      </c>
      <c r="G37" s="181">
        <f t="shared" si="1"/>
        <v>0.02214299464</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217</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218</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244</v>
      </c>
      <c r="E41" s="45" t="s">
        <v>245</v>
      </c>
      <c r="F41" s="45" t="s">
        <v>246</v>
      </c>
      <c r="G41" s="59" t="s">
        <v>247</v>
      </c>
      <c r="H41" s="59"/>
      <c r="I41" s="43"/>
      <c r="J41" s="43"/>
      <c r="K41" s="43"/>
      <c r="L41" s="43"/>
      <c r="M41" s="43"/>
      <c r="N41" s="43"/>
      <c r="O41" s="43"/>
      <c r="P41" s="43"/>
      <c r="Q41" s="43"/>
      <c r="R41" s="43"/>
      <c r="S41" s="43"/>
      <c r="T41" s="43"/>
      <c r="U41" s="43"/>
      <c r="V41" s="43"/>
      <c r="W41" s="43"/>
      <c r="X41" s="43"/>
      <c r="Y41" s="43"/>
    </row>
    <row r="42">
      <c r="A42" s="139"/>
      <c r="B42" s="49"/>
      <c r="C42" s="148" t="s">
        <v>221</v>
      </c>
      <c r="D42" s="166">
        <f>'Ratios 2021'!D49</f>
        <v>49.55214885</v>
      </c>
      <c r="E42" s="166">
        <f>'Ratios 2022'!D49</f>
        <v>58.22916475</v>
      </c>
      <c r="F42" s="166">
        <f>'Ratios 2023'!D49</f>
        <v>27.31741589</v>
      </c>
      <c r="G42" s="183">
        <f>average(D42:F42)</f>
        <v>45.03290983</v>
      </c>
      <c r="H42" s="150" t="s">
        <v>222</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223</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224</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244</v>
      </c>
      <c r="E46" s="45" t="s">
        <v>245</v>
      </c>
      <c r="F46" s="45" t="s">
        <v>246</v>
      </c>
      <c r="G46" s="59" t="s">
        <v>247</v>
      </c>
      <c r="H46" s="59"/>
      <c r="I46" s="43"/>
      <c r="J46" s="43"/>
      <c r="K46" s="43"/>
      <c r="L46" s="43"/>
      <c r="M46" s="43"/>
      <c r="N46" s="43"/>
      <c r="O46" s="43"/>
      <c r="P46" s="43"/>
      <c r="Q46" s="43"/>
      <c r="R46" s="43"/>
      <c r="S46" s="43"/>
      <c r="T46" s="43"/>
      <c r="U46" s="43"/>
      <c r="V46" s="43"/>
      <c r="W46" s="43"/>
      <c r="X46" s="43"/>
      <c r="Y46" s="43"/>
    </row>
    <row r="47">
      <c r="A47" s="139"/>
      <c r="B47" s="49"/>
      <c r="C47" s="148" t="s">
        <v>227</v>
      </c>
      <c r="D47" s="149">
        <f>'Ratios 2021'!D54</f>
        <v>0.8660016295</v>
      </c>
      <c r="E47" s="149">
        <f>'Ratios 2022'!D54</f>
        <v>2.413138599</v>
      </c>
      <c r="F47" s="149">
        <f>'Ratios 2023'!D54</f>
        <v>22.32359196</v>
      </c>
      <c r="G47" s="177">
        <f>average(D47:F47)</f>
        <v>8.534244063</v>
      </c>
      <c r="H47" s="150" t="s">
        <v>228</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229</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230</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244</v>
      </c>
      <c r="E51" s="45" t="s">
        <v>245</v>
      </c>
      <c r="F51" s="45" t="s">
        <v>246</v>
      </c>
      <c r="G51" s="59" t="s">
        <v>247</v>
      </c>
      <c r="H51" s="59"/>
      <c r="I51" s="43"/>
      <c r="J51" s="43"/>
      <c r="K51" s="43"/>
      <c r="L51" s="43"/>
      <c r="M51" s="43"/>
      <c r="N51" s="43"/>
      <c r="O51" s="43"/>
      <c r="P51" s="43"/>
      <c r="Q51" s="43"/>
      <c r="R51" s="43"/>
      <c r="S51" s="43"/>
      <c r="T51" s="43"/>
      <c r="U51" s="43"/>
      <c r="V51" s="43"/>
      <c r="W51" s="43"/>
      <c r="X51" s="43"/>
      <c r="Y51" s="43"/>
    </row>
    <row r="52">
      <c r="A52" s="139"/>
      <c r="B52" s="49"/>
      <c r="C52" s="148" t="s">
        <v>233</v>
      </c>
      <c r="D52" s="184">
        <f>'Ratios 2021'!D59</f>
        <v>0</v>
      </c>
      <c r="E52" s="184">
        <f>'Ratios 2022'!D59</f>
        <v>0</v>
      </c>
      <c r="F52" s="184">
        <f>'Ratios 2023'!D59</f>
        <v>0</v>
      </c>
      <c r="G52" s="185">
        <f>average(D52:F52)</f>
        <v>0</v>
      </c>
      <c r="H52" s="150" t="s">
        <v>234</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NEW SCHOOLS FUND</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NEW SCHOOLS FUND</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3.592729E7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7523356.0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35927290</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1177819.0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1177819</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93434.0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80</v>
      </c>
      <c r="D26" s="50">
        <v>2.6059445E7</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2.2039294E7</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4020151</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4020151</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97</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41218694</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NEW SCHOOLS FUND</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33496000</v>
      </c>
      <c r="D3" s="99">
        <v>3.3496E7</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1513556</v>
      </c>
      <c r="D7" s="99">
        <v>1057242.0</v>
      </c>
      <c r="E7" s="99">
        <v>396926.0</v>
      </c>
      <c r="F7" s="99">
        <v>59388.0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109</v>
      </c>
      <c r="C9" s="98">
        <f t="shared" si="1"/>
        <v>4477468</v>
      </c>
      <c r="D9" s="99">
        <v>3303222.0</v>
      </c>
      <c r="E9" s="99">
        <v>794872.0</v>
      </c>
      <c r="F9" s="99">
        <v>379374.0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290491</v>
      </c>
      <c r="D10" s="99">
        <v>212322.0</v>
      </c>
      <c r="E10" s="99">
        <v>51960.0</v>
      </c>
      <c r="F10" s="99">
        <v>26209.0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700331</v>
      </c>
      <c r="D11" s="99">
        <v>432318.0</v>
      </c>
      <c r="E11" s="99">
        <v>230313.0</v>
      </c>
      <c r="F11" s="99">
        <v>37700.0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414080</v>
      </c>
      <c r="D12" s="99">
        <v>298577.0</v>
      </c>
      <c r="E12" s="99">
        <v>80948.0</v>
      </c>
      <c r="F12" s="99">
        <v>34555.0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18484</v>
      </c>
      <c r="D15" s="99">
        <v>0.0</v>
      </c>
      <c r="E15" s="99">
        <v>18484.0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75933</v>
      </c>
      <c r="D16" s="99">
        <v>0.0</v>
      </c>
      <c r="E16" s="99">
        <v>75933.0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3562131</v>
      </c>
      <c r="D20" s="99">
        <v>2931597.0</v>
      </c>
      <c r="E20" s="99">
        <v>450713.0</v>
      </c>
      <c r="F20" s="99">
        <v>179821.0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109376</v>
      </c>
      <c r="D21" s="99">
        <v>52000.0</v>
      </c>
      <c r="E21" s="99">
        <v>57376.0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76843</v>
      </c>
      <c r="D22" s="99">
        <v>24406.0</v>
      </c>
      <c r="E22" s="99">
        <v>49883.0</v>
      </c>
      <c r="F22" s="99">
        <v>2554.0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644782</v>
      </c>
      <c r="D23" s="99">
        <v>47380.0</v>
      </c>
      <c r="E23" s="99">
        <v>593851.0</v>
      </c>
      <c r="F23" s="99">
        <v>3551.0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564339</v>
      </c>
      <c r="D25" s="99">
        <v>0.0</v>
      </c>
      <c r="E25" s="99">
        <v>564339.0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26588</v>
      </c>
      <c r="D26" s="99">
        <v>25285.0</v>
      </c>
      <c r="E26" s="99">
        <v>1303.0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50217</v>
      </c>
      <c r="D28" s="99">
        <v>33613.0</v>
      </c>
      <c r="E28" s="99">
        <v>15078.0</v>
      </c>
      <c r="F28" s="99">
        <v>1526.0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5846</v>
      </c>
      <c r="D29" s="99">
        <v>0.0</v>
      </c>
      <c r="E29" s="99">
        <v>5846.0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76093</v>
      </c>
      <c r="D31" s="99">
        <v>0.0</v>
      </c>
      <c r="E31" s="99">
        <v>76093.0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18563</v>
      </c>
      <c r="D32" s="99">
        <v>0.0</v>
      </c>
      <c r="E32" s="99">
        <v>18563.0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102" t="s">
        <v>134</v>
      </c>
      <c r="C34" s="98">
        <f t="shared" si="1"/>
        <v>576365</v>
      </c>
      <c r="D34" s="99">
        <v>538398.0</v>
      </c>
      <c r="E34" s="99">
        <v>37605.0</v>
      </c>
      <c r="F34" s="99">
        <v>362.0</v>
      </c>
      <c r="G34" s="43"/>
      <c r="H34" s="43"/>
      <c r="I34" s="43"/>
      <c r="J34" s="43"/>
      <c r="K34" s="43"/>
      <c r="L34" s="43"/>
      <c r="M34" s="43"/>
      <c r="N34" s="43"/>
      <c r="O34" s="43"/>
      <c r="P34" s="43"/>
      <c r="Q34" s="43"/>
      <c r="R34" s="43"/>
      <c r="S34" s="43"/>
      <c r="T34" s="43"/>
      <c r="U34" s="43"/>
      <c r="V34" s="43"/>
      <c r="W34" s="43"/>
      <c r="X34" s="43"/>
      <c r="Y34" s="43"/>
      <c r="Z34" s="43"/>
    </row>
    <row r="35">
      <c r="A35" s="45" t="s">
        <v>48</v>
      </c>
      <c r="B35" s="103"/>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3"/>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3"/>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135</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136</v>
      </c>
      <c r="C40" s="104">
        <f t="shared" ref="C40:F40" si="2">sum(C3:C39)</f>
        <v>46697486</v>
      </c>
      <c r="D40" s="104">
        <f t="shared" si="2"/>
        <v>42452360</v>
      </c>
      <c r="E40" s="104">
        <f t="shared" si="2"/>
        <v>3520086</v>
      </c>
      <c r="F40" s="104">
        <f t="shared" si="2"/>
        <v>725040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NEW SCHOOLS FUND</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137</v>
      </c>
      <c r="B2" s="45">
        <v>1.0</v>
      </c>
      <c r="C2" s="46" t="s">
        <v>138</v>
      </c>
      <c r="D2" s="111"/>
      <c r="E2" s="112">
        <v>572659.0</v>
      </c>
      <c r="F2" s="43"/>
      <c r="G2" s="43"/>
      <c r="H2" s="43"/>
      <c r="I2" s="43"/>
      <c r="J2" s="43"/>
      <c r="K2" s="43"/>
      <c r="L2" s="43"/>
      <c r="M2" s="43"/>
      <c r="N2" s="43"/>
      <c r="O2" s="43"/>
      <c r="P2" s="43"/>
      <c r="Q2" s="43"/>
      <c r="R2" s="43"/>
      <c r="S2" s="43"/>
      <c r="T2" s="43"/>
      <c r="U2" s="43"/>
      <c r="V2" s="43"/>
      <c r="W2" s="43"/>
      <c r="X2" s="43"/>
      <c r="Y2" s="43"/>
      <c r="Z2" s="43"/>
    </row>
    <row r="3">
      <c r="A3" s="49"/>
      <c r="B3" s="45">
        <v>2.0</v>
      </c>
      <c r="C3" s="46" t="s">
        <v>139</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140</v>
      </c>
      <c r="D4" s="111"/>
      <c r="E4" s="112">
        <v>150000.0</v>
      </c>
      <c r="F4" s="43"/>
      <c r="G4" s="43"/>
      <c r="H4" s="43"/>
      <c r="I4" s="43"/>
      <c r="J4" s="43"/>
      <c r="K4" s="43"/>
      <c r="L4" s="43"/>
      <c r="M4" s="43"/>
      <c r="N4" s="43"/>
      <c r="O4" s="43"/>
      <c r="P4" s="43"/>
      <c r="Q4" s="43"/>
      <c r="R4" s="43"/>
      <c r="S4" s="43"/>
      <c r="T4" s="43"/>
      <c r="U4" s="43"/>
      <c r="V4" s="43"/>
      <c r="W4" s="43"/>
      <c r="X4" s="43"/>
      <c r="Y4" s="43"/>
      <c r="Z4" s="43"/>
    </row>
    <row r="5">
      <c r="A5" s="49"/>
      <c r="B5" s="45">
        <v>4.0</v>
      </c>
      <c r="C5" s="46" t="s">
        <v>141</v>
      </c>
      <c r="D5" s="113"/>
      <c r="E5" s="112">
        <v>410991.0</v>
      </c>
      <c r="F5" s="43"/>
      <c r="G5" s="43"/>
      <c r="H5" s="43"/>
      <c r="I5" s="43"/>
      <c r="J5" s="43"/>
      <c r="K5" s="43"/>
      <c r="L5" s="43"/>
      <c r="M5" s="43"/>
      <c r="N5" s="43"/>
      <c r="O5" s="43"/>
      <c r="P5" s="43"/>
      <c r="Q5" s="43"/>
      <c r="R5" s="43"/>
      <c r="S5" s="43"/>
      <c r="T5" s="43"/>
      <c r="U5" s="43"/>
      <c r="V5" s="43"/>
      <c r="W5" s="43"/>
      <c r="X5" s="43"/>
      <c r="Y5" s="43"/>
      <c r="Z5" s="43"/>
    </row>
    <row r="6">
      <c r="A6" s="49"/>
      <c r="B6" s="45">
        <v>5.0</v>
      </c>
      <c r="C6" s="51" t="s">
        <v>142</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143</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144</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145</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146</v>
      </c>
      <c r="D10" s="111"/>
      <c r="E10" s="112">
        <v>77035.0</v>
      </c>
      <c r="F10" s="43"/>
      <c r="G10" s="43"/>
      <c r="H10" s="43"/>
      <c r="I10" s="43"/>
      <c r="J10" s="43"/>
      <c r="K10" s="43"/>
      <c r="L10" s="43"/>
      <c r="M10" s="43"/>
      <c r="N10" s="43"/>
      <c r="O10" s="43"/>
      <c r="P10" s="43"/>
      <c r="Q10" s="43"/>
      <c r="R10" s="43"/>
      <c r="S10" s="43"/>
      <c r="T10" s="43"/>
      <c r="U10" s="43"/>
      <c r="V10" s="43"/>
      <c r="W10" s="43"/>
      <c r="X10" s="43"/>
      <c r="Y10" s="43"/>
      <c r="Z10" s="43"/>
    </row>
    <row r="11">
      <c r="A11" s="49"/>
      <c r="B11" s="45" t="s">
        <v>147</v>
      </c>
      <c r="C11" s="46" t="s">
        <v>148</v>
      </c>
      <c r="D11" s="112">
        <v>721171.0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149</v>
      </c>
      <c r="C12" s="46" t="s">
        <v>150</v>
      </c>
      <c r="D12" s="112">
        <v>676034.0</v>
      </c>
      <c r="E12" s="109">
        <f>D11-D12</f>
        <v>45137</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151</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152</v>
      </c>
      <c r="D14" s="113"/>
      <c r="E14" s="112">
        <v>4.8723098E7</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153</v>
      </c>
      <c r="D15" s="113"/>
      <c r="E15" s="112">
        <v>5388401.0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154</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155</v>
      </c>
      <c r="D17" s="113"/>
      <c r="E17" s="112">
        <v>30000.0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156</v>
      </c>
      <c r="D18" s="114"/>
      <c r="E18" s="115">
        <f>sum(E2:E17)</f>
        <v>55397321</v>
      </c>
      <c r="F18" s="43"/>
      <c r="G18" s="43"/>
      <c r="H18" s="43"/>
      <c r="I18" s="43"/>
      <c r="J18" s="43"/>
      <c r="K18" s="43"/>
      <c r="L18" s="43"/>
      <c r="M18" s="43"/>
      <c r="N18" s="43"/>
      <c r="O18" s="43"/>
      <c r="P18" s="43"/>
      <c r="Q18" s="43"/>
      <c r="R18" s="43"/>
      <c r="S18" s="43"/>
      <c r="T18" s="43"/>
      <c r="U18" s="43"/>
      <c r="V18" s="43"/>
      <c r="W18" s="43"/>
      <c r="X18" s="43"/>
      <c r="Y18" s="43"/>
      <c r="Z18" s="43"/>
    </row>
    <row r="19">
      <c r="A19" s="44" t="s">
        <v>157</v>
      </c>
      <c r="B19" s="116">
        <v>17.0</v>
      </c>
      <c r="C19" s="117" t="s">
        <v>158</v>
      </c>
      <c r="D19" s="118"/>
      <c r="E19" s="112">
        <v>789078.0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159</v>
      </c>
      <c r="D20" s="118"/>
      <c r="E20" s="112">
        <v>422500.0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160</v>
      </c>
      <c r="D21" s="118"/>
      <c r="E21" s="112">
        <v>186439.0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161</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162</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163</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164</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165</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166</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167</v>
      </c>
      <c r="D28" s="126"/>
      <c r="E28" s="127">
        <f>sum(E19:E27)</f>
        <v>1398017</v>
      </c>
      <c r="F28" s="43"/>
      <c r="G28" s="43"/>
      <c r="H28" s="43"/>
      <c r="I28" s="43"/>
      <c r="J28" s="43"/>
      <c r="K28" s="43"/>
      <c r="L28" s="43"/>
      <c r="M28" s="43"/>
      <c r="N28" s="43"/>
      <c r="O28" s="43"/>
      <c r="P28" s="43"/>
      <c r="Q28" s="43"/>
      <c r="R28" s="43"/>
      <c r="S28" s="43"/>
      <c r="T28" s="43"/>
      <c r="U28" s="43"/>
      <c r="V28" s="43"/>
      <c r="W28" s="43"/>
      <c r="X28" s="43"/>
      <c r="Y28" s="43"/>
      <c r="Z28" s="43"/>
    </row>
    <row r="29">
      <c r="A29" s="65" t="s">
        <v>168</v>
      </c>
      <c r="B29" s="128"/>
      <c r="C29" s="129" t="s">
        <v>169</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170</v>
      </c>
      <c r="D30" s="118"/>
      <c r="E30" s="112">
        <v>5.3999304E7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171</v>
      </c>
      <c r="D31" s="118"/>
      <c r="E31" s="112">
        <v>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172</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173</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174</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175</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176</v>
      </c>
      <c r="D36" s="132"/>
      <c r="E36" s="127">
        <f>sum(E30:E35)</f>
        <v>53999304</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177</v>
      </c>
      <c r="D37" s="136"/>
      <c r="E37" s="137">
        <f>E36+E28</f>
        <v>55397321</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NEW SCHOOLS FUND</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178</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179</v>
      </c>
      <c r="C3" s="145" t="s">
        <v>180</v>
      </c>
      <c r="D3" s="146">
        <f>'Expenses 2021'!C40</f>
        <v>46697486</v>
      </c>
      <c r="E3" s="147"/>
      <c r="F3" s="43"/>
      <c r="G3" s="43"/>
      <c r="H3" s="43"/>
      <c r="I3" s="43"/>
      <c r="J3" s="43"/>
      <c r="K3" s="43"/>
      <c r="L3" s="43"/>
      <c r="M3" s="43"/>
      <c r="N3" s="43"/>
      <c r="O3" s="43"/>
      <c r="P3" s="43"/>
      <c r="Q3" s="43"/>
      <c r="R3" s="43"/>
      <c r="S3" s="43"/>
      <c r="T3" s="43"/>
      <c r="U3" s="43"/>
      <c r="V3" s="43"/>
      <c r="W3" s="43"/>
      <c r="X3" s="43"/>
      <c r="Y3" s="43"/>
    </row>
    <row r="4">
      <c r="A4" s="139"/>
      <c r="B4" s="49"/>
      <c r="C4" s="145" t="s">
        <v>181</v>
      </c>
      <c r="D4" s="146">
        <f>'Expenses 2021'!C31</f>
        <v>76093</v>
      </c>
      <c r="E4" s="147"/>
      <c r="F4" s="43"/>
      <c r="G4" s="43"/>
      <c r="H4" s="43"/>
      <c r="I4" s="43"/>
      <c r="J4" s="43"/>
      <c r="K4" s="43"/>
      <c r="L4" s="43"/>
      <c r="M4" s="43"/>
      <c r="N4" s="43"/>
      <c r="O4" s="43"/>
      <c r="P4" s="43"/>
      <c r="Q4" s="43"/>
      <c r="R4" s="43"/>
      <c r="S4" s="43"/>
      <c r="T4" s="43"/>
      <c r="U4" s="43"/>
      <c r="V4" s="43"/>
      <c r="W4" s="43"/>
      <c r="X4" s="43"/>
      <c r="Y4" s="43"/>
    </row>
    <row r="5">
      <c r="A5" s="139"/>
      <c r="B5" s="49"/>
      <c r="C5" s="145" t="s">
        <v>182</v>
      </c>
      <c r="D5" s="146">
        <f>D3-D4</f>
        <v>46621393</v>
      </c>
      <c r="E5" s="147"/>
      <c r="F5" s="43"/>
      <c r="G5" s="43"/>
      <c r="H5" s="43"/>
      <c r="I5" s="43"/>
      <c r="J5" s="43"/>
      <c r="K5" s="43"/>
      <c r="L5" s="43"/>
      <c r="M5" s="43"/>
      <c r="N5" s="43"/>
      <c r="O5" s="43"/>
      <c r="P5" s="43"/>
      <c r="Q5" s="43"/>
      <c r="R5" s="43"/>
      <c r="S5" s="43"/>
      <c r="T5" s="43"/>
      <c r="U5" s="43"/>
      <c r="V5" s="43"/>
      <c r="W5" s="43"/>
      <c r="X5" s="43"/>
      <c r="Y5" s="43"/>
    </row>
    <row r="6">
      <c r="A6" s="139"/>
      <c r="B6" s="49"/>
      <c r="C6" s="145" t="s">
        <v>183</v>
      </c>
      <c r="D6" s="146">
        <f>D5/12</f>
        <v>3885116.083</v>
      </c>
      <c r="E6" s="147"/>
      <c r="F6" s="43"/>
      <c r="G6" s="43"/>
      <c r="H6" s="43"/>
      <c r="I6" s="43"/>
      <c r="J6" s="43"/>
      <c r="K6" s="43"/>
      <c r="L6" s="43"/>
      <c r="M6" s="43"/>
      <c r="N6" s="43"/>
      <c r="O6" s="43"/>
      <c r="P6" s="43"/>
      <c r="Q6" s="43"/>
      <c r="R6" s="43"/>
      <c r="S6" s="43"/>
      <c r="T6" s="43"/>
      <c r="U6" s="43"/>
      <c r="V6" s="43"/>
      <c r="W6" s="43"/>
      <c r="X6" s="43"/>
      <c r="Y6" s="43"/>
    </row>
    <row r="7">
      <c r="A7" s="139"/>
      <c r="B7" s="49"/>
      <c r="C7" s="145" t="s">
        <v>184</v>
      </c>
      <c r="D7" s="75">
        <f>'Balance Sheet 2021'!E2+'Balance Sheet 2021'!E3</f>
        <v>572659</v>
      </c>
      <c r="E7" s="147"/>
      <c r="F7" s="43"/>
      <c r="G7" s="43"/>
      <c r="H7" s="43"/>
      <c r="I7" s="43"/>
      <c r="J7" s="43"/>
      <c r="K7" s="43"/>
      <c r="L7" s="43"/>
      <c r="M7" s="43"/>
      <c r="N7" s="43"/>
      <c r="O7" s="43"/>
      <c r="P7" s="43"/>
      <c r="Q7" s="43"/>
      <c r="R7" s="43"/>
      <c r="S7" s="43"/>
      <c r="T7" s="43"/>
      <c r="U7" s="43"/>
      <c r="V7" s="43"/>
      <c r="W7" s="43"/>
      <c r="X7" s="43"/>
      <c r="Y7" s="43"/>
    </row>
    <row r="8">
      <c r="A8" s="139"/>
      <c r="B8" s="49"/>
      <c r="C8" s="148" t="s">
        <v>178</v>
      </c>
      <c r="D8" s="149">
        <f>D7/D6</f>
        <v>0.1473981698</v>
      </c>
      <c r="E8" s="150" t="s">
        <v>185</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186</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187</v>
      </c>
      <c r="C11" s="145" t="s">
        <v>188</v>
      </c>
      <c r="D11" s="75">
        <f>'Balance Sheet 2021'!E30</f>
        <v>53999304</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189</v>
      </c>
      <c r="D12" s="75">
        <f>'Expenses 2021'!C40</f>
        <v>46697486</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190</v>
      </c>
      <c r="D13" s="146">
        <f>D12/12</f>
        <v>3891457.167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186</v>
      </c>
      <c r="D14" s="149">
        <f>D11/D13</f>
        <v>13.87637116</v>
      </c>
      <c r="E14" s="150" t="s">
        <v>185</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191</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192</v>
      </c>
      <c r="C17" s="145" t="s">
        <v>193</v>
      </c>
      <c r="D17" s="75">
        <f>sum('Balance Sheet 2021'!E13:E15)</f>
        <v>54111499</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189</v>
      </c>
      <c r="D18" s="75">
        <f>'Expenses 2021'!C40</f>
        <v>46697486</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190</v>
      </c>
      <c r="D19" s="146">
        <f>D18/12</f>
        <v>3891457.167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194</v>
      </c>
      <c r="D20" s="149">
        <f>D17/D19</f>
        <v>13.90520226</v>
      </c>
      <c r="E20" s="150" t="s">
        <v>185</v>
      </c>
      <c r="F20" s="43"/>
      <c r="G20" s="43"/>
      <c r="H20" s="43"/>
      <c r="I20" s="43"/>
      <c r="J20" s="43"/>
      <c r="K20" s="43"/>
      <c r="L20" s="43"/>
      <c r="M20" s="43"/>
      <c r="N20" s="43"/>
      <c r="O20" s="43"/>
      <c r="P20" s="43"/>
      <c r="Q20" s="43"/>
      <c r="R20" s="43"/>
      <c r="S20" s="43"/>
      <c r="T20" s="43"/>
      <c r="U20" s="43"/>
      <c r="V20" s="43"/>
      <c r="W20" s="43"/>
      <c r="X20" s="43"/>
      <c r="Y20" s="43"/>
    </row>
    <row r="21">
      <c r="A21" s="139"/>
      <c r="B21" s="49"/>
      <c r="C21" s="154" t="s">
        <v>195</v>
      </c>
      <c r="D21" s="155">
        <f>D20+D8</f>
        <v>14.05260043</v>
      </c>
      <c r="E21" s="156" t="s">
        <v>185</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196</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197</v>
      </c>
      <c r="C24" s="160"/>
      <c r="D24" s="161">
        <f>max('Revenues 2021'!E2:E7,'Revenues 2021'!F10:F15)</f>
        <v>35927290</v>
      </c>
      <c r="E24" s="162" t="s">
        <v>198</v>
      </c>
      <c r="F24" s="43"/>
      <c r="G24" s="43"/>
      <c r="H24" s="43"/>
      <c r="I24" s="43"/>
      <c r="J24" s="43"/>
      <c r="K24" s="43"/>
      <c r="L24" s="43"/>
      <c r="M24" s="43"/>
      <c r="N24" s="43"/>
      <c r="O24" s="43"/>
      <c r="P24" s="43"/>
      <c r="Q24" s="43"/>
      <c r="R24" s="43"/>
      <c r="S24" s="43"/>
      <c r="T24" s="43"/>
      <c r="U24" s="43"/>
      <c r="V24" s="43"/>
      <c r="W24" s="43"/>
      <c r="X24" s="43"/>
      <c r="Y24" s="43"/>
    </row>
    <row r="25">
      <c r="A25" s="139"/>
      <c r="B25" s="49"/>
      <c r="C25" s="145" t="s">
        <v>199</v>
      </c>
      <c r="D25" s="146">
        <f>'Revenues 2021'!F44</f>
        <v>41218694</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196</v>
      </c>
      <c r="D26" s="163">
        <f>D24/D25</f>
        <v>0.8716261122</v>
      </c>
      <c r="E26" s="150" t="s">
        <v>200</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201</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202</v>
      </c>
      <c r="C29" s="145" t="s">
        <v>203</v>
      </c>
      <c r="D29" s="75">
        <f>SUM('Expenses 2021'!C7:C9)</f>
        <v>5991024</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204</v>
      </c>
      <c r="D30" s="75">
        <f>SUM('Expenses 2021'!C10:C12)</f>
        <v>1404902</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205</v>
      </c>
      <c r="D31" s="75">
        <f>sum(D29:D30)</f>
        <v>7395926</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180</v>
      </c>
      <c r="D32" s="75">
        <f>'Expenses 2021'!C40</f>
        <v>46697486</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206</v>
      </c>
      <c r="D33" s="163">
        <f>D31/D32</f>
        <v>0.1583795325</v>
      </c>
      <c r="E33" s="150" t="s">
        <v>207</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208</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209</v>
      </c>
      <c r="C36" s="145" t="s">
        <v>210</v>
      </c>
      <c r="D36" s="75">
        <f>SUM('Expenses 2021'!C10:C11)</f>
        <v>990822</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203</v>
      </c>
      <c r="D37" s="75">
        <f>SUM('Expenses 2021'!C7:C9)</f>
        <v>5991024</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208</v>
      </c>
      <c r="D38" s="163">
        <f>D36/D37</f>
        <v>0.1653844151</v>
      </c>
      <c r="E38" s="150" t="s">
        <v>211</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212</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213</v>
      </c>
      <c r="C41" s="148" t="s">
        <v>214</v>
      </c>
      <c r="D41" s="75">
        <f>'Expenses 2021'!D40</f>
        <v>42452360</v>
      </c>
      <c r="E41" s="165">
        <f t="shared" ref="E41:E44" si="1">D41/$D$44</f>
        <v>0.9090930505</v>
      </c>
      <c r="F41" s="43"/>
      <c r="G41" s="43"/>
      <c r="H41" s="43"/>
      <c r="I41" s="43"/>
      <c r="J41" s="43"/>
      <c r="K41" s="43"/>
      <c r="L41" s="43"/>
      <c r="M41" s="43"/>
      <c r="N41" s="43"/>
      <c r="O41" s="43"/>
      <c r="P41" s="43"/>
      <c r="Q41" s="43"/>
      <c r="R41" s="43"/>
      <c r="S41" s="43"/>
      <c r="T41" s="43"/>
      <c r="U41" s="43"/>
      <c r="V41" s="43"/>
      <c r="W41" s="43"/>
      <c r="X41" s="43"/>
      <c r="Y41" s="43"/>
    </row>
    <row r="42">
      <c r="A42" s="139"/>
      <c r="B42" s="49"/>
      <c r="C42" s="148" t="s">
        <v>215</v>
      </c>
      <c r="D42" s="146">
        <f>'Expenses 2021'!E40</f>
        <v>3520086</v>
      </c>
      <c r="E42" s="165">
        <f t="shared" si="1"/>
        <v>0.07538063184</v>
      </c>
      <c r="F42" s="43"/>
      <c r="G42" s="43"/>
      <c r="H42" s="43"/>
      <c r="I42" s="43"/>
      <c r="J42" s="43"/>
      <c r="K42" s="43"/>
      <c r="L42" s="43"/>
      <c r="M42" s="43"/>
      <c r="N42" s="43"/>
      <c r="O42" s="43"/>
      <c r="P42" s="43"/>
      <c r="Q42" s="43"/>
      <c r="R42" s="43"/>
      <c r="S42" s="43"/>
      <c r="T42" s="43"/>
      <c r="U42" s="43"/>
      <c r="V42" s="43"/>
      <c r="W42" s="43"/>
      <c r="X42" s="43"/>
      <c r="Y42" s="43"/>
    </row>
    <row r="43">
      <c r="A43" s="139"/>
      <c r="B43" s="49"/>
      <c r="C43" s="148" t="s">
        <v>216</v>
      </c>
      <c r="D43" s="146">
        <f>'Expenses 2021'!F40</f>
        <v>725040</v>
      </c>
      <c r="E43" s="165">
        <f t="shared" si="1"/>
        <v>0.01552631763</v>
      </c>
      <c r="F43" s="43"/>
      <c r="G43" s="43"/>
      <c r="H43" s="43"/>
      <c r="I43" s="43"/>
      <c r="J43" s="43"/>
      <c r="K43" s="43"/>
      <c r="L43" s="43"/>
      <c r="M43" s="43"/>
      <c r="N43" s="43"/>
      <c r="O43" s="43"/>
      <c r="P43" s="43"/>
      <c r="Q43" s="43"/>
      <c r="R43" s="43"/>
      <c r="S43" s="43"/>
      <c r="T43" s="43"/>
      <c r="U43" s="43"/>
      <c r="V43" s="43"/>
      <c r="W43" s="43"/>
      <c r="X43" s="43"/>
      <c r="Y43" s="43"/>
    </row>
    <row r="44">
      <c r="A44" s="139"/>
      <c r="B44" s="49"/>
      <c r="C44" s="145" t="s">
        <v>180</v>
      </c>
      <c r="D44" s="146">
        <f>sum(D41:D43)</f>
        <v>46697486</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217</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218</v>
      </c>
      <c r="C47" s="145" t="s">
        <v>219</v>
      </c>
      <c r="D47" s="146">
        <f>'Revenues 2021'!F9</f>
        <v>35927290</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220</v>
      </c>
      <c r="D48" s="146">
        <f>'Expenses 2021'!F40</f>
        <v>725040</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221</v>
      </c>
      <c r="D49" s="166">
        <f>D47/D48</f>
        <v>49.55214885</v>
      </c>
      <c r="E49" s="150" t="s">
        <v>222</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223</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224</v>
      </c>
      <c r="C52" s="145" t="s">
        <v>225</v>
      </c>
      <c r="D52" s="146">
        <f>sum('Balance Sheet 2021'!E2:E10)</f>
        <v>1210685</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226</v>
      </c>
      <c r="D53" s="146">
        <f>sum('Balance Sheet 2021'!E19:E22)</f>
        <v>1398017</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227</v>
      </c>
      <c r="D54" s="168">
        <f>D52/D53</f>
        <v>0.8660016295</v>
      </c>
      <c r="E54" s="150" t="s">
        <v>228</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229</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230</v>
      </c>
      <c r="C57" s="145" t="s">
        <v>231</v>
      </c>
      <c r="D57" s="146">
        <f>sum('Balance Sheet 2021'!E25:E26)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232</v>
      </c>
      <c r="D58" s="146">
        <f>'Balance Sheet 2021'!E18</f>
        <v>55397321</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233</v>
      </c>
      <c r="D59" s="169">
        <f>D57/D58</f>
        <v>0</v>
      </c>
      <c r="E59" s="150" t="s">
        <v>234</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NEW SCHOOLS FUND</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7.1533539E7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7163879.0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71533539</v>
      </c>
      <c r="G9" s="58"/>
      <c r="H9" s="58"/>
      <c r="I9" s="58"/>
      <c r="J9" s="58"/>
      <c r="K9" s="58"/>
      <c r="L9" s="58"/>
      <c r="M9" s="58"/>
      <c r="N9" s="58"/>
      <c r="O9" s="58"/>
      <c r="P9" s="58"/>
      <c r="Q9" s="58"/>
      <c r="R9" s="58"/>
      <c r="S9" s="58"/>
      <c r="T9" s="58"/>
      <c r="U9" s="58"/>
      <c r="V9" s="58"/>
      <c r="W9" s="58"/>
      <c r="X9" s="58"/>
      <c r="Y9" s="58"/>
      <c r="Z9" s="58"/>
    </row>
    <row r="10">
      <c r="A10" s="44" t="s">
        <v>62</v>
      </c>
      <c r="B10" s="59" t="s">
        <v>63</v>
      </c>
      <c r="C10" s="60" t="s">
        <v>235</v>
      </c>
      <c r="D10" s="15"/>
      <c r="E10" s="15"/>
      <c r="F10" s="48">
        <v>1165440.0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1165440</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1558455.0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2100.0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2100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2100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236</v>
      </c>
      <c r="D26" s="50">
        <v>2498119.0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2248802.0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249317</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249317</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74508851</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NEW SCHOOLS FUND</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40464130</v>
      </c>
      <c r="D3" s="99">
        <v>4.046413E7</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1700586</v>
      </c>
      <c r="D7" s="99">
        <v>475102.0</v>
      </c>
      <c r="E7" s="99">
        <v>987931.0</v>
      </c>
      <c r="F7" s="99">
        <v>237553.0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6621482</v>
      </c>
      <c r="D9" s="99">
        <v>4888139.0</v>
      </c>
      <c r="E9" s="99">
        <v>1171998.0</v>
      </c>
      <c r="F9" s="99">
        <v>561345.0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434703</v>
      </c>
      <c r="D10" s="99">
        <v>330522.0</v>
      </c>
      <c r="E10" s="99">
        <v>67214.0</v>
      </c>
      <c r="F10" s="99">
        <v>36967.0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911713</v>
      </c>
      <c r="D11" s="99">
        <v>598190.0</v>
      </c>
      <c r="E11" s="99">
        <v>223410.0</v>
      </c>
      <c r="F11" s="99">
        <v>90113.0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558422</v>
      </c>
      <c r="D12" s="99">
        <v>399079.0</v>
      </c>
      <c r="E12" s="99">
        <v>110890.0</v>
      </c>
      <c r="F12" s="99">
        <v>48453.0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1680</v>
      </c>
      <c r="D15" s="99">
        <v>0.0</v>
      </c>
      <c r="E15" s="99">
        <v>1680.0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84828</v>
      </c>
      <c r="D16" s="99">
        <v>0.0</v>
      </c>
      <c r="E16" s="99">
        <v>84828.0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4886613</v>
      </c>
      <c r="D20" s="99">
        <v>3785593.0</v>
      </c>
      <c r="E20" s="99">
        <v>931808.0</v>
      </c>
      <c r="F20" s="99">
        <v>169212.0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155123</v>
      </c>
      <c r="D21" s="99">
        <v>50500.0</v>
      </c>
      <c r="E21" s="99">
        <v>104623.0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154944</v>
      </c>
      <c r="D22" s="99">
        <v>40327.0</v>
      </c>
      <c r="E22" s="99">
        <v>108880.0</v>
      </c>
      <c r="F22" s="99">
        <v>5737.0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708981</v>
      </c>
      <c r="D23" s="99">
        <v>30885.0</v>
      </c>
      <c r="E23" s="99">
        <v>674766.0</v>
      </c>
      <c r="F23" s="99">
        <v>3330.0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824400</v>
      </c>
      <c r="D25" s="99">
        <v>3385.0</v>
      </c>
      <c r="E25" s="99">
        <v>821015.0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300982</v>
      </c>
      <c r="D26" s="99">
        <v>158975.0</v>
      </c>
      <c r="E26" s="99">
        <v>130753.0</v>
      </c>
      <c r="F26" s="99">
        <v>11254.0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108502</v>
      </c>
      <c r="D28" s="99">
        <v>40619.0</v>
      </c>
      <c r="E28" s="99">
        <v>62911.0</v>
      </c>
      <c r="F28" s="99">
        <v>4972.0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9455</v>
      </c>
      <c r="D29" s="99">
        <v>330.0</v>
      </c>
      <c r="E29" s="99">
        <v>9125.0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28232</v>
      </c>
      <c r="D31" s="99">
        <v>0.0</v>
      </c>
      <c r="E31" s="99">
        <v>28232.0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26572</v>
      </c>
      <c r="D32" s="99">
        <v>0.0</v>
      </c>
      <c r="E32" s="99">
        <v>26572.0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60" t="s">
        <v>237</v>
      </c>
      <c r="C34" s="98">
        <f t="shared" si="1"/>
        <v>1451008</v>
      </c>
      <c r="D34" s="99">
        <v>1288009.0</v>
      </c>
      <c r="E34" s="99">
        <v>103452.0</v>
      </c>
      <c r="F34" s="99">
        <v>59547.0</v>
      </c>
      <c r="G34" s="43"/>
      <c r="H34" s="43"/>
      <c r="I34" s="43"/>
      <c r="J34" s="43"/>
      <c r="K34" s="43"/>
      <c r="L34" s="43"/>
      <c r="M34" s="43"/>
      <c r="N34" s="43"/>
      <c r="O34" s="43"/>
      <c r="P34" s="43"/>
      <c r="Q34" s="43"/>
      <c r="R34" s="43"/>
      <c r="S34" s="43"/>
      <c r="T34" s="43"/>
      <c r="U34" s="43"/>
      <c r="V34" s="43"/>
      <c r="W34" s="43"/>
      <c r="X34" s="43"/>
      <c r="Y34" s="43"/>
      <c r="Z34" s="43"/>
    </row>
    <row r="35">
      <c r="A35" s="45" t="s">
        <v>48</v>
      </c>
      <c r="B35" s="60"/>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135</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136</v>
      </c>
      <c r="C40" s="104">
        <f t="shared" ref="C40:F40" si="2">sum(C3:C39)</f>
        <v>59432356</v>
      </c>
      <c r="D40" s="104">
        <f t="shared" si="2"/>
        <v>52553785</v>
      </c>
      <c r="E40" s="104">
        <f t="shared" si="2"/>
        <v>5650088</v>
      </c>
      <c r="F40" s="104">
        <f t="shared" si="2"/>
        <v>1228483</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NEW SCHOOLS FUND</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137</v>
      </c>
      <c r="B2" s="45">
        <v>1.0</v>
      </c>
      <c r="C2" s="46" t="s">
        <v>138</v>
      </c>
      <c r="D2" s="111"/>
      <c r="E2" s="112">
        <v>876593.0</v>
      </c>
      <c r="F2" s="43"/>
      <c r="G2" s="43"/>
      <c r="H2" s="43"/>
      <c r="I2" s="43"/>
      <c r="J2" s="43"/>
      <c r="K2" s="43"/>
      <c r="L2" s="43"/>
      <c r="M2" s="43"/>
      <c r="N2" s="43"/>
      <c r="O2" s="43"/>
      <c r="P2" s="43"/>
      <c r="Q2" s="43"/>
      <c r="R2" s="43"/>
      <c r="S2" s="43"/>
      <c r="T2" s="43"/>
      <c r="U2" s="43"/>
      <c r="V2" s="43"/>
      <c r="W2" s="43"/>
      <c r="X2" s="43"/>
      <c r="Y2" s="43"/>
      <c r="Z2" s="43"/>
    </row>
    <row r="3">
      <c r="A3" s="49"/>
      <c r="B3" s="45">
        <v>2.0</v>
      </c>
      <c r="C3" s="46" t="s">
        <v>139</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140</v>
      </c>
      <c r="D4" s="111"/>
      <c r="E4" s="112">
        <v>584111.0</v>
      </c>
      <c r="F4" s="43"/>
      <c r="G4" s="43"/>
      <c r="H4" s="43"/>
      <c r="I4" s="43"/>
      <c r="J4" s="43"/>
      <c r="K4" s="43"/>
      <c r="L4" s="43"/>
      <c r="M4" s="43"/>
      <c r="N4" s="43"/>
      <c r="O4" s="43"/>
      <c r="P4" s="43"/>
      <c r="Q4" s="43"/>
      <c r="R4" s="43"/>
      <c r="S4" s="43"/>
      <c r="T4" s="43"/>
      <c r="U4" s="43"/>
      <c r="V4" s="43"/>
      <c r="W4" s="43"/>
      <c r="X4" s="43"/>
      <c r="Y4" s="43"/>
      <c r="Z4" s="43"/>
    </row>
    <row r="5">
      <c r="A5" s="49"/>
      <c r="B5" s="45">
        <v>4.0</v>
      </c>
      <c r="C5" s="46" t="s">
        <v>141</v>
      </c>
      <c r="D5" s="113"/>
      <c r="E5" s="112">
        <v>617950.0</v>
      </c>
      <c r="F5" s="43"/>
      <c r="G5" s="43"/>
      <c r="H5" s="43"/>
      <c r="I5" s="43"/>
      <c r="J5" s="43"/>
      <c r="K5" s="43"/>
      <c r="L5" s="43"/>
      <c r="M5" s="43"/>
      <c r="N5" s="43"/>
      <c r="O5" s="43"/>
      <c r="P5" s="43"/>
      <c r="Q5" s="43"/>
      <c r="R5" s="43"/>
      <c r="S5" s="43"/>
      <c r="T5" s="43"/>
      <c r="U5" s="43"/>
      <c r="V5" s="43"/>
      <c r="W5" s="43"/>
      <c r="X5" s="43"/>
      <c r="Y5" s="43"/>
      <c r="Z5" s="43"/>
    </row>
    <row r="6">
      <c r="A6" s="49"/>
      <c r="B6" s="45">
        <v>5.0</v>
      </c>
      <c r="C6" s="51" t="s">
        <v>142</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143</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144</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145</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146</v>
      </c>
      <c r="D10" s="111"/>
      <c r="E10" s="112">
        <v>2104529.0</v>
      </c>
      <c r="F10" s="43"/>
      <c r="G10" s="43"/>
      <c r="H10" s="43"/>
      <c r="I10" s="43"/>
      <c r="J10" s="43"/>
      <c r="K10" s="43"/>
      <c r="L10" s="43"/>
      <c r="M10" s="43"/>
      <c r="N10" s="43"/>
      <c r="O10" s="43"/>
      <c r="P10" s="43"/>
      <c r="Q10" s="43"/>
      <c r="R10" s="43"/>
      <c r="S10" s="43"/>
      <c r="T10" s="43"/>
      <c r="U10" s="43"/>
      <c r="V10" s="43"/>
      <c r="W10" s="43"/>
      <c r="X10" s="43"/>
      <c r="Y10" s="43"/>
      <c r="Z10" s="43"/>
    </row>
    <row r="11">
      <c r="A11" s="49"/>
      <c r="B11" s="45" t="s">
        <v>147</v>
      </c>
      <c r="C11" s="46" t="s">
        <v>148</v>
      </c>
      <c r="D11" s="112">
        <v>734133.0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149</v>
      </c>
      <c r="C12" s="46" t="s">
        <v>150</v>
      </c>
      <c r="D12" s="112">
        <v>704266.0</v>
      </c>
      <c r="E12" s="109">
        <f>D11-D12</f>
        <v>29867</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151</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152</v>
      </c>
      <c r="D14" s="113"/>
      <c r="E14" s="112">
        <v>6.3480736E7</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153</v>
      </c>
      <c r="D15" s="113"/>
      <c r="E15" s="112">
        <v>4758771.0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154</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155</v>
      </c>
      <c r="D17" s="113"/>
      <c r="E17" s="112">
        <v>30000.0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156</v>
      </c>
      <c r="D18" s="114"/>
      <c r="E18" s="115">
        <f>sum(E2:E17)</f>
        <v>72482557</v>
      </c>
      <c r="F18" s="43"/>
      <c r="G18" s="43"/>
      <c r="H18" s="43"/>
      <c r="I18" s="43"/>
      <c r="J18" s="43"/>
      <c r="K18" s="43"/>
      <c r="L18" s="43"/>
      <c r="M18" s="43"/>
      <c r="N18" s="43"/>
      <c r="O18" s="43"/>
      <c r="P18" s="43"/>
      <c r="Q18" s="43"/>
      <c r="R18" s="43"/>
      <c r="S18" s="43"/>
      <c r="T18" s="43"/>
      <c r="U18" s="43"/>
      <c r="V18" s="43"/>
      <c r="W18" s="43"/>
      <c r="X18" s="43"/>
      <c r="Y18" s="43"/>
      <c r="Z18" s="43"/>
    </row>
    <row r="19">
      <c r="A19" s="44" t="s">
        <v>157</v>
      </c>
      <c r="B19" s="116">
        <v>17.0</v>
      </c>
      <c r="C19" s="117" t="s">
        <v>158</v>
      </c>
      <c r="D19" s="118"/>
      <c r="E19" s="112">
        <v>963503.0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159</v>
      </c>
      <c r="D20" s="118"/>
      <c r="E20" s="112">
        <v>520000.0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160</v>
      </c>
      <c r="D21" s="118"/>
      <c r="E21" s="112">
        <v>250000.0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161</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162</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163</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164</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165</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166</v>
      </c>
      <c r="D27" s="118"/>
      <c r="E27" s="119">
        <v>2180093.0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167</v>
      </c>
      <c r="D28" s="126"/>
      <c r="E28" s="127">
        <f>sum(E19:E27)</f>
        <v>3913596</v>
      </c>
      <c r="F28" s="43"/>
      <c r="G28" s="43"/>
      <c r="H28" s="43"/>
      <c r="I28" s="43"/>
      <c r="J28" s="43"/>
      <c r="K28" s="43"/>
      <c r="L28" s="43"/>
      <c r="M28" s="43"/>
      <c r="N28" s="43"/>
      <c r="O28" s="43"/>
      <c r="P28" s="43"/>
      <c r="Q28" s="43"/>
      <c r="R28" s="43"/>
      <c r="S28" s="43"/>
      <c r="T28" s="43"/>
      <c r="U28" s="43"/>
      <c r="V28" s="43"/>
      <c r="W28" s="43"/>
      <c r="X28" s="43"/>
      <c r="Y28" s="43"/>
      <c r="Z28" s="43"/>
    </row>
    <row r="29">
      <c r="A29" s="65" t="s">
        <v>168</v>
      </c>
      <c r="B29" s="128"/>
      <c r="C29" s="129" t="s">
        <v>169</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170</v>
      </c>
      <c r="D30" s="118"/>
      <c r="E30" s="112">
        <v>6.738727E7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171</v>
      </c>
      <c r="D31" s="118"/>
      <c r="E31" s="112">
        <v>1181691.0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172</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173</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174</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175</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176</v>
      </c>
      <c r="D36" s="132"/>
      <c r="E36" s="127">
        <f>sum(E30:E35)</f>
        <v>68568961</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177</v>
      </c>
      <c r="D37" s="136"/>
      <c r="E37" s="137">
        <f>E36+E28</f>
        <v>72482557</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