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<sst xmlns="http://schemas.openxmlformats.org/spreadsheetml/2006/main" count="884" uniqueCount="254">
  <si>
    <t>STANFORD UNIVERSITY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</si>
  <si>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</si>
  <si>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</si>
  <si>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</si>
  <si>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</si>
  <si>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</si>
  <si>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</si>
  <si>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</si>
  <si>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</si>
  <si>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</si>
  <si>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</si>
  <si>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</si>
  <si>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</si>
  <si>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</si>
  <si>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</si>
  <si>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</si>
  <si>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</si>
  <si>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</si>
  <si>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</si>
  <si>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</si>
  <si>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</si>
  <si>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</si>
  <si>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</si>
  <si>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</si>
  <si>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</si>
  <si>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</si>
  <si>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</si>
  <si>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</si>
  <si>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</si>
  <si>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</si>
  <si>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</si>
  <si>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</si>
  <si>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</si>
  <si>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</si>
  <si>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</si>
  <si>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</si>
  <si>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</si>
  <si>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</si>
  <si>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</si>
  <si>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</si>
  <si>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</si>
  <si>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</si>
  <si>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</si>
  <si>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</si>
  <si>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</si>
  <si>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</si>
  <si>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</si>
  <si>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</si>
  <si>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</si>
  <si>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</si>
  <si>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</si>
  <si>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</si>
  <si>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</si>
  <si>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</si>
  <si>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</si>
  <si>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</si>
  <si>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</si>
  <si>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</si>
  <si>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</si>
  <si>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</si>
  <si>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</si>
  <si>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</si>
  <si>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</si>
  <si>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</si>
  <si>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STUDENT INCOME</t>
  </si>
  <si>
    <t>GOVT.&amp; NON GOVT.CONTRACT</t>
  </si>
  <si>
    <t>PATIENT CARE</t>
  </si>
  <si>
    <t>SPECIAL PROGRAMS</t>
  </si>
  <si>
    <t>DRIVING RANGE</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</si>
  <si>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</si>
  <si>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</si>
  <si>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</si>
  <si>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</si>
  <si>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</si>
  <si>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</si>
  <si>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</si>
  <si>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</si>
  <si>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</si>
  <si>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</si>
  <si>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</si>
  <si>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</si>
  <si>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</si>
  <si>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</si>
  <si>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</si>
  <si>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</si>
  <si>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</si>
  <si>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</si>
  <si>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</si>
  <si>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</si>
  <si>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</si>
  <si>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</si>
  <si>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</si>
  <si>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</si>
  <si>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</si>
  <si>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</si>
  <si>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</si>
  <si>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</si>
  <si>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</si>
  <si>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</si>
  <si>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</si>
  <si>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</si>
  <si>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</si>
  <si>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</si>
  <si>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</si>
  <si>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</si>
  <si>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</si>
  <si>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</si>
  <si>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</si>
  <si>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</si>
  <si>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</si>
  <si>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</si>
  <si>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</si>
  <si>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</si>
  <si>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</si>
  <si>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</si>
  <si>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</si>
  <si>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</si>
  <si>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</si>
  <si>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</si>
  <si>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</si>
  <si>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</si>
  <si>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</si>
  <si>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</si>
  <si>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</si>
  <si>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</si>
  <si>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</si>
  <si>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</si>
  <si>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</si>
  <si>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</si>
  <si>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</si>
  <si>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</si>
  <si>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</si>
  <si>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</si>
  <si>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</si>
  <si>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</si>
  <si>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</si>
  <si>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</si>
  <si>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</si>
  <si>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</si>
  <si>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SLAC CONSTRUCTION</t>
  </si>
  <si>
    <t>RESEARCH SUBAWARDS</t>
  </si>
  <si>
    <t>EQUIPMENT RENT &amp; MAINTENANCE</t>
  </si>
  <si>
    <t>PRINTING &amp; PUBLICATION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</si>
  <si>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</si>
  <si>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</si>
  <si>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</si>
  <si>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</si>
  <si>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</si>
  <si>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</si>
  <si>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</si>
  <si>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</si>
  <si>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</si>
  <si>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</si>
  <si>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</si>
  <si>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</si>
  <si>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</si>
  <si>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</si>
  <si>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</si>
  <si>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</si>
  <si>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</si>
  <si>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</si>
  <si>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</si>
  <si>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</si>
  <si>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</si>
  <si>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</si>
  <si>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</si>
  <si>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</si>
  <si>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</si>
  <si>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</si>
  <si>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</si>
  <si>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</si>
  <si>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</si>
  <si>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</si>
  <si>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</si>
  <si>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</si>
  <si>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</si>
  <si>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</si>
  <si>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</si>
  <si>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</si>
  <si>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</si>
  <si>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</si>
  <si>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</si>
  <si>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</si>
  <si>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</si>
  <si>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</si>
  <si>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</si>
  <si>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</si>
  <si>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</si>
  <si>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</si>
  <si>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</si>
  <si>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</si>
  <si>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</si>
  <si>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</si>
  <si>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</si>
  <si>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</si>
  <si>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</si>
  <si>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</si>
  <si>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</si>
  <si>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</si>
  <si>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</si>
  <si>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</si>
  <si>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</si>
  <si>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</si>
  <si>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</si>
  <si>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</si>
  <si>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</si>
  <si>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</si>
  <si>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</si>
  <si>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</si>
  <si>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</si>
  <si>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</si>
  <si>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</si>
  <si>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</si>
  <si>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</si>
  <si>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</si>
  <si>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</si>
  <si>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</si>
  <si>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</si>
  <si>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</si>
  <si>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</si>
  <si>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</si>
  <si>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</si>
  <si>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</si>
  <si>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</si>
  <si>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</si>
  <si>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</si>
  <si>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</si>
  <si>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</si>
  <si>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</si>
  <si>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</si>
  <si>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</si>
  <si>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</si>
  <si>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</si>
  <si>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</si>
  <si>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</si>
  <si>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</si>
  <si>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</si>
  <si>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</si>
  <si>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</si>
  <si>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</si>
  <si>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</si>
  <si>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</si>
  <si>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</si>
  <si>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</si>
  <si>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</si>
  <si>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</si>
  <si>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EQUIPMENT RENT &amp; MAINTENANCE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</si>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</sst>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readingOrder="0"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STANFORD UNIVERSITY</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2022'!C40</f>
        <v>8133284247</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2022'!C31</f>
        <v>502091154</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7631193093</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635932757.8</v>
      </c>
      <c r="E6" s="146"/>
      <c r="F6" s="43"/>
      <c r="G6" s="43"/>
      <c r="H6" s="43"/>
      <c r="I6" s="43"/>
      <c r="J6" s="43"/>
      <c r="K6" s="43"/>
      <c r="L6" s="43"/>
      <c r="M6" s="43"/>
      <c r="N6" s="43"/>
      <c r="O6" s="43"/>
      <c r="P6" s="43"/>
      <c r="Q6" s="43"/>
      <c r="R6" s="43"/>
      <c r="S6" s="43"/>
      <c r="T6" s="43"/>
      <c r="U6" s="43"/>
      <c r="V6" s="43"/>
      <c r="W6" s="43"/>
      <c r="X6" s="43"/>
      <c r="Y6" s="43"/>
    </row>
    <row r="7">
      <c r="A7" s="138"/>
      <c r="B7" s="49"/>
      <c r="C7" s="144" t="s">
        <v>192</v>
      </c>
      <c r="D7" s="74">
        <f>'Balance Sheet 2022'!E2+'Balance Sheet 2022'!E3</f>
        <v>745014672</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1.171530579</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4">
        <f>'Balance Sheet 2022'!E30</f>
        <v>27193858518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4">
        <f>'Expenses 2022'!C40</f>
        <v>8133284247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677773687.3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40.12232848</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4">
        <f>sum('Balance Sheet 2022'!E13:E15)</f>
        <v>47432595413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4">
        <f>'Expenses 2022'!C40</f>
        <v>8133284247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677773687.3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69.98294018</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71.15447076</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2022'!E2:E7,'Revenues 2022'!F10:F15)</f>
        <v>1948578098</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2022'!F44</f>
        <v>8473666240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0.2299569092</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4">
        <f>SUM('Expenses 2022'!C7:C9)</f>
        <v>3957835012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4">
        <f>SUM('Expenses 2022'!C10:C12)</f>
        <v>926211714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4">
        <f>sum(D29:D30)</f>
        <v>4884046726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4">
        <f>'Expenses 2022'!C40</f>
        <v>8133284247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0.6005011724</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4">
        <f>SUM('Expenses 2022'!C10:C11)</f>
        <v>709442435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4">
        <f>SUM('Expenses 2022'!C7:C9)</f>
        <v>3957835012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0.1792501286</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244</v>
      </c>
      <c r="D41" s="74">
        <f>'Expenses 2022'!D40</f>
        <v>7227330377</v>
      </c>
      <c r="E41" s="164">
        <f t="shared" ref="E41:E44" si="1">D41/$D$44</f>
        <v>0.8886115568</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2022'!E40</f>
        <v>771235080</v>
      </c>
      <c r="E42" s="164">
        <f t="shared" si="1"/>
        <v>0.09482455753</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2022'!F40</f>
        <v>134718790</v>
      </c>
      <c r="E43" s="164">
        <f t="shared" si="1"/>
        <v>0.01656388562</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8133284247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2022'!F9</f>
        <v>3468332075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2022'!F40</f>
        <v>134718790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25.74497644</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2022'!E2:E10)</f>
        <v>5163225689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2022'!E19:E22)</f>
        <v>5130333336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1.006411348</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2022'!E25:E26)</f>
        <v>3135085406</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2022'!E18</f>
        <v>61810855396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0.05072062805</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STANFORD UNIVERSITY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1173951.0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1.670655897E9</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1.357148465E9</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3.153096E8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3028978313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1.261126809E9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3.33121667E8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1.899807945E9</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3.37579139E8</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1420789.0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729940.0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3833786289</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5.6570103E8</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6574126.0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1.4770805E7</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2.3067387E8</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3.6240788E7</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194433082</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194433082</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245</v>
      </c>
      <c r="D26" s="50">
        <v>1.8559775605E10</v>
      </c>
      <c r="E26" s="50">
        <v>3355001.0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1.6666987276E10</v>
      </c>
      <c r="E27" s="50">
        <v>2355096.0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1892788329</v>
      </c>
      <c r="E28" s="74">
        <f t="shared" si="2"/>
        <v>999905</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1893788234</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281060.0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510854.0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-229794</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6359995.0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2582245.0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3777750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103</v>
      </c>
      <c r="D44" s="87"/>
      <c r="E44" s="87"/>
      <c r="F44" s="88">
        <f>sum(F16:F43)+F9</f>
        <v>9541579835</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STANFORD UNIVERSITY</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79">
        <v>1.0</v>
      </c>
      <c r="B3" s="95" t="s">
        <v>108</v>
      </c>
      <c r="C3" s="97">
        <f t="shared" ref="C3:C39" si="1">sum(D3:F3)</f>
        <v>74769837</v>
      </c>
      <c r="D3" s="98">
        <v>7.4769837E7</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109</v>
      </c>
      <c r="C4" s="97">
        <f t="shared" si="1"/>
        <v>716141384</v>
      </c>
      <c r="D4" s="98">
        <v>7.16141384E8</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110</v>
      </c>
      <c r="C5" s="97">
        <f t="shared" si="1"/>
        <v>14517856</v>
      </c>
      <c r="D5" s="98">
        <v>1.4517856E7</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111</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112</v>
      </c>
      <c r="C7" s="97">
        <f t="shared" si="1"/>
        <v>14807843</v>
      </c>
      <c r="D7" s="98">
        <v>5182745.0</v>
      </c>
      <c r="E7" s="98">
        <v>8440471.0</v>
      </c>
      <c r="F7" s="98">
        <v>1184627.0</v>
      </c>
      <c r="G7" s="43"/>
      <c r="H7" s="43"/>
      <c r="I7" s="43"/>
      <c r="J7" s="43"/>
      <c r="K7" s="43"/>
      <c r="L7" s="43"/>
      <c r="M7" s="43"/>
      <c r="N7" s="43"/>
      <c r="O7" s="43"/>
      <c r="P7" s="43"/>
      <c r="Q7" s="43"/>
      <c r="R7" s="43"/>
      <c r="S7" s="43"/>
      <c r="T7" s="43"/>
      <c r="U7" s="43"/>
      <c r="V7" s="43"/>
      <c r="W7" s="43"/>
      <c r="X7" s="43"/>
      <c r="Y7" s="43"/>
      <c r="Z7" s="43"/>
    </row>
    <row r="8">
      <c r="A8" s="79">
        <v>6.0</v>
      </c>
      <c r="B8" s="95" t="s">
        <v>113</v>
      </c>
      <c r="C8" s="97">
        <f t="shared" si="1"/>
        <v>3146462</v>
      </c>
      <c r="D8" s="98">
        <v>2013736.0</v>
      </c>
      <c r="E8" s="98">
        <v>0.0</v>
      </c>
      <c r="F8" s="98">
        <v>1132726.0</v>
      </c>
      <c r="G8" s="43"/>
      <c r="H8" s="43"/>
      <c r="I8" s="43"/>
      <c r="J8" s="43"/>
      <c r="K8" s="43"/>
      <c r="L8" s="43"/>
      <c r="M8" s="43"/>
      <c r="N8" s="43"/>
      <c r="O8" s="43"/>
      <c r="P8" s="43"/>
      <c r="Q8" s="43"/>
      <c r="R8" s="43"/>
      <c r="S8" s="43"/>
      <c r="T8" s="43"/>
      <c r="U8" s="43"/>
      <c r="V8" s="43"/>
      <c r="W8" s="43"/>
      <c r="X8" s="43"/>
      <c r="Y8" s="43"/>
      <c r="Z8" s="43"/>
    </row>
    <row r="9">
      <c r="A9" s="100">
        <v>7.0</v>
      </c>
      <c r="B9" s="46" t="s">
        <v>114</v>
      </c>
      <c r="C9" s="97">
        <f t="shared" si="1"/>
        <v>4308781666</v>
      </c>
      <c r="D9" s="98">
        <v>3.938417737E9</v>
      </c>
      <c r="E9" s="98">
        <v>2.76570325E8</v>
      </c>
      <c r="F9" s="98">
        <v>9.3793604E7</v>
      </c>
      <c r="G9" s="43"/>
      <c r="H9" s="43"/>
      <c r="I9" s="43"/>
      <c r="J9" s="43"/>
      <c r="K9" s="43"/>
      <c r="L9" s="43"/>
      <c r="M9" s="43"/>
      <c r="N9" s="43"/>
      <c r="O9" s="43"/>
      <c r="P9" s="43"/>
      <c r="Q9" s="43"/>
      <c r="R9" s="43"/>
      <c r="S9" s="43"/>
      <c r="T9" s="43"/>
      <c r="U9" s="43"/>
      <c r="V9" s="43"/>
      <c r="W9" s="43"/>
      <c r="X9" s="43"/>
      <c r="Y9" s="43"/>
      <c r="Z9" s="43"/>
    </row>
    <row r="10">
      <c r="A10" s="79">
        <v>8.0</v>
      </c>
      <c r="B10" s="95" t="s">
        <v>115</v>
      </c>
      <c r="C10" s="97">
        <f t="shared" si="1"/>
        <v>273367894</v>
      </c>
      <c r="D10" s="98">
        <v>2.22380713E8</v>
      </c>
      <c r="E10" s="98">
        <v>4.5396238E7</v>
      </c>
      <c r="F10" s="98">
        <v>5590943.0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7">
        <f t="shared" si="1"/>
        <v>620739015</v>
      </c>
      <c r="D11" s="98">
        <v>5.04660125E8</v>
      </c>
      <c r="E11" s="98">
        <v>1.03344706E8</v>
      </c>
      <c r="F11" s="98">
        <v>1.2734184E7</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7">
        <f t="shared" si="1"/>
        <v>239430111</v>
      </c>
      <c r="D12" s="98">
        <v>1.94545886E8</v>
      </c>
      <c r="E12" s="98">
        <v>3.9958223E7</v>
      </c>
      <c r="F12" s="98">
        <v>4926002.0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7">
        <f t="shared" si="1"/>
        <v>9510460</v>
      </c>
      <c r="D14" s="98">
        <v>9390619.0</v>
      </c>
      <c r="E14" s="98">
        <v>119841.0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7">
        <f t="shared" si="1"/>
        <v>31780436</v>
      </c>
      <c r="D15" s="98">
        <v>5430747.0</v>
      </c>
      <c r="E15" s="98">
        <v>2.6320327E7</v>
      </c>
      <c r="F15" s="98">
        <v>29362.0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7">
        <f t="shared" si="1"/>
        <v>2416857</v>
      </c>
      <c r="D16" s="98">
        <v>269675.0</v>
      </c>
      <c r="E16" s="98">
        <v>2144977.0</v>
      </c>
      <c r="F16" s="98">
        <v>2205.0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7">
        <f t="shared" si="1"/>
        <v>145100</v>
      </c>
      <c r="D17" s="98">
        <v>11274.0</v>
      </c>
      <c r="E17" s="98">
        <v>133826.0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7">
        <f t="shared" si="1"/>
        <v>1856659</v>
      </c>
      <c r="D18" s="98">
        <v>0.0</v>
      </c>
      <c r="E18" s="98">
        <v>0.0</v>
      </c>
      <c r="F18" s="98">
        <v>1856659.0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7">
        <f t="shared" si="1"/>
        <v>3423799</v>
      </c>
      <c r="D19" s="98">
        <v>0.0</v>
      </c>
      <c r="E19" s="98">
        <v>3423799.0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7">
        <f t="shared" si="1"/>
        <v>465020833</v>
      </c>
      <c r="D20" s="98">
        <v>3.85032747E8</v>
      </c>
      <c r="E20" s="98">
        <v>7.6313539E7</v>
      </c>
      <c r="F20" s="98">
        <v>3674547.0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7">
        <f t="shared" si="1"/>
        <v>6473616</v>
      </c>
      <c r="D21" s="98">
        <v>6439549.0</v>
      </c>
      <c r="E21" s="98">
        <v>13387.0</v>
      </c>
      <c r="F21" s="98">
        <v>20680.0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7">
        <f t="shared" si="1"/>
        <v>333815570</v>
      </c>
      <c r="D22" s="98">
        <v>3.19183726E8</v>
      </c>
      <c r="E22" s="98">
        <v>1.32677E7</v>
      </c>
      <c r="F22" s="98">
        <v>1364144.0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7">
        <f t="shared" si="1"/>
        <v>46604153</v>
      </c>
      <c r="D23" s="98">
        <v>2.4964024E7</v>
      </c>
      <c r="E23" s="98">
        <v>2.1232069E7</v>
      </c>
      <c r="F23" s="98">
        <v>408060.0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14798164</v>
      </c>
      <c r="D24" s="98">
        <v>9227366.0</v>
      </c>
      <c r="E24" s="98">
        <v>5568119.0</v>
      </c>
      <c r="F24" s="98">
        <v>2679.0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7">
        <f t="shared" si="1"/>
        <v>364768951</v>
      </c>
      <c r="D25" s="98">
        <v>3.18479858E8</v>
      </c>
      <c r="E25" s="98">
        <v>4.299514E7</v>
      </c>
      <c r="F25" s="98">
        <v>3293953.0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7">
        <f t="shared" si="1"/>
        <v>109201407</v>
      </c>
      <c r="D26" s="98">
        <v>1.02459223E8</v>
      </c>
      <c r="E26" s="98">
        <v>4051567.0</v>
      </c>
      <c r="F26" s="98">
        <v>2690617.0</v>
      </c>
      <c r="G26" s="43"/>
      <c r="H26" s="43"/>
      <c r="I26" s="43"/>
      <c r="J26" s="43"/>
      <c r="K26" s="43"/>
      <c r="L26" s="43"/>
      <c r="M26" s="43"/>
      <c r="N26" s="43"/>
      <c r="O26" s="43"/>
      <c r="P26" s="43"/>
      <c r="Q26" s="43"/>
      <c r="R26" s="43"/>
      <c r="S26" s="43"/>
      <c r="T26" s="43"/>
      <c r="U26" s="43"/>
      <c r="V26" s="43"/>
      <c r="W26" s="43"/>
      <c r="X26" s="43"/>
      <c r="Y26" s="43"/>
      <c r="Z26" s="43"/>
    </row>
    <row r="27">
      <c r="A27" s="79">
        <v>18.0</v>
      </c>
      <c r="B27" s="95" t="s">
        <v>132</v>
      </c>
      <c r="C27" s="97">
        <f t="shared" si="1"/>
        <v>5163</v>
      </c>
      <c r="D27" s="98">
        <v>0.0</v>
      </c>
      <c r="E27" s="98">
        <v>5163.0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7">
        <f t="shared" si="1"/>
        <v>16964865</v>
      </c>
      <c r="D28" s="98">
        <v>1.5750957E7</v>
      </c>
      <c r="E28" s="98">
        <v>1087957.0</v>
      </c>
      <c r="F28" s="98">
        <v>125951.0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7">
        <f t="shared" si="1"/>
        <v>193674588</v>
      </c>
      <c r="D29" s="98">
        <v>1.64295374E8</v>
      </c>
      <c r="E29" s="98">
        <v>2.8243679E7</v>
      </c>
      <c r="F29" s="98">
        <v>1135535.0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7">
        <f t="shared" si="1"/>
        <v>533081949</v>
      </c>
      <c r="D31" s="98">
        <v>4.75977916E8</v>
      </c>
      <c r="E31" s="98">
        <v>5.2960653E7</v>
      </c>
      <c r="F31" s="98">
        <v>4143380.0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7">
        <f t="shared" si="1"/>
        <v>15667036</v>
      </c>
      <c r="D32" s="98">
        <v>4307844.0</v>
      </c>
      <c r="E32" s="98">
        <v>1.1288666E7</v>
      </c>
      <c r="F32" s="98">
        <v>70526.0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119</v>
      </c>
      <c r="B34" s="60" t="s">
        <v>139</v>
      </c>
      <c r="C34" s="97">
        <f t="shared" si="1"/>
        <v>249455099</v>
      </c>
      <c r="D34" s="98">
        <v>2.49145009E8</v>
      </c>
      <c r="E34" s="98">
        <v>296645.0</v>
      </c>
      <c r="F34" s="98">
        <v>13445.0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7">
        <f t="shared" si="1"/>
        <v>120421186</v>
      </c>
      <c r="D35" s="98">
        <v>1.20421186E8</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7">
        <f t="shared" si="1"/>
        <v>45306815</v>
      </c>
      <c r="D36" s="98">
        <v>4.1329404E7</v>
      </c>
      <c r="E36" s="98">
        <v>3815134.0</v>
      </c>
      <c r="F36" s="98">
        <v>162277.0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7">
        <f t="shared" si="1"/>
        <v>11164154</v>
      </c>
      <c r="D37" s="98">
        <v>8626881.0</v>
      </c>
      <c r="E37" s="98">
        <v>1028663.0</v>
      </c>
      <c r="F37" s="98">
        <v>1508610.0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91131198</v>
      </c>
      <c r="D38" s="98">
        <v>-1.948086E7</v>
      </c>
      <c r="E38" s="98">
        <v>1.0675366E8</v>
      </c>
      <c r="F38" s="98">
        <v>3858398.0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8932390126</v>
      </c>
      <c r="D40" s="103">
        <f t="shared" si="2"/>
        <v>7913892538</v>
      </c>
      <c r="E40" s="103">
        <f t="shared" si="2"/>
        <v>874774474</v>
      </c>
      <c r="F40" s="103">
        <f t="shared" si="2"/>
        <v>143723114</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STANFORD UNIVERSITY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73691.0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8.86153033E8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2.543622445E9</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7.29275039E8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1">
        <v>2643684.0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1.240056185E9</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6065255.0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1.05549745E8</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1.6041608927E10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7.350840922E9</v>
      </c>
      <c r="E12" s="108">
        <f>D11-D12</f>
        <v>8690768005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9.854590751E9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3.865103263E10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6.22500487E8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63332330950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1.113185066E9</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1.847945958E9</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2.33541E9</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3.171969386E9</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2.396232393E9</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10864742803</v>
      </c>
      <c r="F28" s="43"/>
      <c r="G28" s="43"/>
      <c r="H28" s="43"/>
      <c r="I28" s="43"/>
      <c r="J28" s="43"/>
      <c r="K28" s="43"/>
      <c r="L28" s="43"/>
      <c r="M28" s="43"/>
      <c r="N28" s="43"/>
      <c r="O28" s="43"/>
      <c r="P28" s="43"/>
      <c r="Q28" s="43"/>
      <c r="R28" s="43"/>
      <c r="S28" s="43"/>
      <c r="T28" s="43"/>
      <c r="U28" s="43"/>
      <c r="V28" s="43"/>
      <c r="W28" s="43"/>
      <c r="X28" s="43"/>
      <c r="Y28" s="43"/>
      <c r="Z28" s="43"/>
    </row>
    <row r="29">
      <c r="A29" s="64"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2.7071684742E10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2.5395903405E10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52467588147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63332330950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STANFORD UNIVERSITY</v>
      </c>
      <c r="B1" s="2">
        <f>'Revenues 2023'!C1</f>
        <v>2023</v>
      </c>
      <c r="C1" s="174"/>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2023'!C40</f>
        <v>8932390126</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2023'!C31</f>
        <v>533081949</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8399308177</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699942348.1</v>
      </c>
      <c r="E6" s="146"/>
      <c r="F6" s="43"/>
      <c r="G6" s="43"/>
      <c r="H6" s="43"/>
      <c r="I6" s="43"/>
      <c r="J6" s="43"/>
      <c r="K6" s="43"/>
      <c r="L6" s="43"/>
      <c r="M6" s="43"/>
      <c r="N6" s="43"/>
      <c r="O6" s="43"/>
      <c r="P6" s="43"/>
      <c r="Q6" s="43"/>
      <c r="R6" s="43"/>
      <c r="S6" s="43"/>
      <c r="T6" s="43"/>
      <c r="U6" s="43"/>
      <c r="V6" s="43"/>
      <c r="W6" s="43"/>
      <c r="X6" s="43"/>
      <c r="Y6" s="43"/>
    </row>
    <row r="7">
      <c r="A7" s="138"/>
      <c r="B7" s="49"/>
      <c r="C7" s="144" t="s">
        <v>192</v>
      </c>
      <c r="D7" s="74">
        <f>'Balance Sheet 2023'!E2+'Balance Sheet 2023'!E3</f>
        <v>886226724</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1.266142456</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4">
        <f>'Balance Sheet 2023'!E30</f>
        <v>27071684742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4">
        <f>'Expenses 2023'!C40</f>
        <v>8932390126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744365843.8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36.36878958</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4">
        <f>sum('Balance Sheet 2023'!E13:E15)</f>
        <v>48505623381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4">
        <f>'Expenses 2023'!C40</f>
        <v>8932390126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744365843.8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65.1636877</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66.42983016</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2023'!E2:E7,'Revenues 2023'!F10:F15)</f>
        <v>1899807945</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2023'!F44</f>
        <v>9541579835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0.1991083215</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4">
        <f>SUM('Expenses 2023'!C7:C9)</f>
        <v>4326735971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4">
        <f>SUM('Expenses 2023'!C10:C12)</f>
        <v>1133537020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4">
        <f>sum(D29:D30)</f>
        <v>5460272991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4">
        <f>'Expenses 2023'!C40</f>
        <v>8932390126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0.6112891302</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4">
        <f>SUM('Expenses 2023'!C10:C11)</f>
        <v>894106909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4">
        <f>SUM('Expenses 2023'!C7:C9)</f>
        <v>4326735971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0.2066469771</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247</v>
      </c>
      <c r="D41" s="74">
        <f>'Expenses 2023'!D40</f>
        <v>7913892538</v>
      </c>
      <c r="E41" s="164">
        <f t="shared" ref="E41:E44" si="1">D41/$D$44</f>
        <v>0.8859770371</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2023'!E40</f>
        <v>874774474</v>
      </c>
      <c r="E42" s="164">
        <f t="shared" si="1"/>
        <v>0.09793285578</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2023'!F40</f>
        <v>143723114</v>
      </c>
      <c r="E43" s="164">
        <f t="shared" si="1"/>
        <v>0.01609010712</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8932390126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2023'!F9</f>
        <v>3028978313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2023'!F40</f>
        <v>143723114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21.07509522</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2023'!E2:E10)</f>
        <v>5513439077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2023'!E19:E22)</f>
        <v>5296541024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1.040950887</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2023'!E25:E26)</f>
        <v>3171969386</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2023'!E18</f>
        <v>63332330950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0.05008451984</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STANFORD UNIVERSITY</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186</v>
      </c>
      <c r="D5" s="175">
        <f>'Ratios 2021'!D8</f>
        <v>2.383354322</v>
      </c>
      <c r="E5" s="175">
        <f>'Ratios 2022'!D8</f>
        <v>1.171530579</v>
      </c>
      <c r="F5" s="175">
        <f>'Ratios 2023'!D8</f>
        <v>1.266142456</v>
      </c>
      <c r="G5" s="175">
        <f>average(D5:F5)</f>
        <v>1.607009119</v>
      </c>
      <c r="H5" s="149" t="s">
        <v>193</v>
      </c>
      <c r="I5" s="43"/>
      <c r="J5" s="43"/>
      <c r="K5" s="43"/>
      <c r="L5" s="43"/>
      <c r="M5" s="43"/>
      <c r="N5" s="43"/>
      <c r="O5" s="43"/>
      <c r="P5" s="43"/>
      <c r="Q5" s="43"/>
      <c r="R5" s="43"/>
      <c r="S5" s="43"/>
      <c r="T5" s="43"/>
      <c r="U5" s="43"/>
      <c r="V5" s="43"/>
      <c r="W5" s="43"/>
      <c r="X5" s="43"/>
      <c r="Y5" s="43"/>
    </row>
    <row r="6">
      <c r="A6" s="138"/>
      <c r="B6" s="52"/>
      <c r="C6" s="45"/>
      <c r="D6" s="45"/>
      <c r="E6" s="45"/>
      <c r="F6" s="176"/>
      <c r="G6" s="176"/>
      <c r="H6" s="176"/>
      <c r="I6" s="43"/>
      <c r="J6" s="43"/>
      <c r="K6" s="43"/>
      <c r="L6" s="43"/>
      <c r="M6" s="43"/>
      <c r="N6" s="43"/>
      <c r="O6" s="43"/>
      <c r="P6" s="43"/>
      <c r="Q6" s="43"/>
      <c r="R6" s="43"/>
      <c r="S6" s="43"/>
      <c r="T6" s="43"/>
      <c r="U6" s="43"/>
      <c r="V6" s="43"/>
      <c r="W6" s="43"/>
      <c r="X6" s="43"/>
      <c r="Y6" s="43"/>
    </row>
    <row r="7">
      <c r="A7" s="140" t="s">
        <v>194</v>
      </c>
      <c r="B7" s="5"/>
      <c r="C7" s="177"/>
      <c r="D7" s="177"/>
      <c r="E7" s="177"/>
      <c r="F7" s="177"/>
      <c r="G7" s="177"/>
      <c r="H7" s="177"/>
      <c r="I7" s="43"/>
      <c r="J7" s="43"/>
      <c r="K7" s="43"/>
      <c r="L7" s="43"/>
      <c r="M7" s="43"/>
      <c r="N7" s="43"/>
      <c r="O7" s="43"/>
      <c r="P7" s="43"/>
      <c r="Q7" s="43"/>
      <c r="R7" s="43"/>
      <c r="S7" s="43"/>
      <c r="T7" s="43"/>
      <c r="U7" s="43"/>
      <c r="V7" s="43"/>
      <c r="W7" s="43"/>
      <c r="X7" s="43"/>
      <c r="Y7" s="43"/>
    </row>
    <row r="8">
      <c r="A8" s="138"/>
      <c r="B8" s="143" t="s">
        <v>195</v>
      </c>
      <c r="C8" s="70"/>
      <c r="D8" s="70"/>
      <c r="E8" s="176"/>
      <c r="F8" s="176"/>
      <c r="G8" s="176"/>
      <c r="H8" s="176"/>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194</v>
      </c>
      <c r="D10" s="148">
        <f>'Ratios 2021'!D14</f>
        <v>44.93960859</v>
      </c>
      <c r="E10" s="148">
        <f>'Ratios 2022'!D14</f>
        <v>40.12232848</v>
      </c>
      <c r="F10" s="148">
        <f>'Ratios 2023'!D14</f>
        <v>36.36878958</v>
      </c>
      <c r="G10" s="175">
        <f>average(D10:F10)</f>
        <v>40.47690888</v>
      </c>
      <c r="H10" s="149" t="s">
        <v>193</v>
      </c>
      <c r="I10" s="43"/>
      <c r="J10" s="43"/>
      <c r="K10" s="43"/>
      <c r="L10" s="43"/>
      <c r="M10" s="43"/>
      <c r="N10" s="43"/>
      <c r="O10" s="43"/>
      <c r="P10" s="43"/>
      <c r="Q10" s="43"/>
      <c r="R10" s="43"/>
      <c r="S10" s="43"/>
      <c r="T10" s="43"/>
      <c r="U10" s="43"/>
      <c r="V10" s="43"/>
      <c r="W10" s="43"/>
      <c r="X10" s="43"/>
      <c r="Y10" s="43"/>
    </row>
    <row r="11">
      <c r="A11" s="138"/>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40" t="s">
        <v>199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202</v>
      </c>
      <c r="D15" s="178">
        <f>'Ratios 2021'!D20</f>
        <v>76.93632816</v>
      </c>
      <c r="E15" s="178">
        <f>'Ratios 2022'!D20</f>
        <v>69.98294018</v>
      </c>
      <c r="F15" s="178">
        <f>'Ratios 2023'!D20</f>
        <v>65.1636877</v>
      </c>
      <c r="G15" s="175">
        <f>average(D15:F15)</f>
        <v>70.69431868</v>
      </c>
      <c r="H15" s="149" t="s">
        <v>193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204</v>
      </c>
      <c r="D20" s="162">
        <f>'Ratios 2021'!D26</f>
        <v>0.2011710278</v>
      </c>
      <c r="E20" s="162">
        <f>'Ratios 2022'!D26</f>
        <v>0.2299569092</v>
      </c>
      <c r="F20" s="162">
        <f>'Ratios 2023'!D26</f>
        <v>0.1991083215</v>
      </c>
      <c r="G20" s="179">
        <f>average(D20:F20)</f>
        <v>0.2100787528</v>
      </c>
      <c r="H20" s="149" t="s">
        <v>208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214</v>
      </c>
      <c r="D25" s="162">
        <f>'Ratios 2021'!D33</f>
        <v>0.597860543</v>
      </c>
      <c r="E25" s="162">
        <f>'Ratios 2022'!D33</f>
        <v>0.6005011724</v>
      </c>
      <c r="F25" s="162">
        <f>'Ratios 2023'!D33</f>
        <v>0.6112891302</v>
      </c>
      <c r="G25" s="179">
        <f>average(D25:F25)</f>
        <v>0.6032169486</v>
      </c>
      <c r="H25" s="149" t="s">
        <v>215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216</v>
      </c>
      <c r="D30" s="162">
        <f>'Ratios 2021'!D38</f>
        <v>0.1584154401</v>
      </c>
      <c r="E30" s="162">
        <f>'Ratios 2022'!D38</f>
        <v>0.1792501286</v>
      </c>
      <c r="F30" s="162">
        <f>'Ratios 2023'!D38</f>
        <v>0.2066469771</v>
      </c>
      <c r="G30" s="179">
        <f>average(D30:F30)</f>
        <v>0.1814375153</v>
      </c>
      <c r="H30" s="149" t="s">
        <v>219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2021'!E41</f>
        <v>0.8911976673</v>
      </c>
      <c r="E35" s="162">
        <f>'Ratios 2022'!E41</f>
        <v>0.8886115568</v>
      </c>
      <c r="F35" s="162">
        <f>'Ratios 2023'!E41</f>
        <v>0.8859770371</v>
      </c>
      <c r="G35" s="179">
        <f t="shared" ref="G35:G37" si="1">average(D35:F35)</f>
        <v>0.8885954204</v>
      </c>
      <c r="H35" s="179"/>
      <c r="I35" s="43"/>
      <c r="J35" s="43"/>
      <c r="K35" s="43"/>
      <c r="L35" s="43"/>
      <c r="M35" s="43"/>
      <c r="N35" s="43"/>
      <c r="O35" s="43"/>
      <c r="P35" s="43"/>
      <c r="Q35" s="43"/>
      <c r="R35" s="43"/>
      <c r="S35" s="43"/>
      <c r="T35" s="43"/>
      <c r="U35" s="43"/>
      <c r="V35" s="43"/>
      <c r="W35" s="43"/>
      <c r="X35" s="43"/>
      <c r="Y35" s="43"/>
    </row>
    <row r="36">
      <c r="A36" s="138"/>
      <c r="B36" s="52"/>
      <c r="C36" s="147" t="s">
        <v>223</v>
      </c>
      <c r="D36" s="162">
        <f>'Ratios 2021'!E42</f>
        <v>0.09259808306</v>
      </c>
      <c r="E36" s="162">
        <f>'Ratios 2022'!E42</f>
        <v>0.09482455753</v>
      </c>
      <c r="F36" s="162">
        <f>'Ratios 2023'!E42</f>
        <v>0.09793285578</v>
      </c>
      <c r="G36" s="179">
        <f t="shared" si="1"/>
        <v>0.09511849879</v>
      </c>
      <c r="H36" s="179"/>
      <c r="I36" s="43"/>
      <c r="J36" s="43"/>
      <c r="K36" s="43"/>
      <c r="L36" s="43"/>
      <c r="M36" s="43"/>
      <c r="N36" s="43"/>
      <c r="O36" s="43"/>
      <c r="P36" s="43"/>
      <c r="Q36" s="43"/>
      <c r="R36" s="43"/>
      <c r="S36" s="43"/>
      <c r="T36" s="43"/>
      <c r="U36" s="43"/>
      <c r="V36" s="43"/>
      <c r="W36" s="43"/>
      <c r="X36" s="43"/>
      <c r="Y36" s="43"/>
    </row>
    <row r="37">
      <c r="A37" s="138"/>
      <c r="B37" s="180"/>
      <c r="C37" s="147" t="s">
        <v>224</v>
      </c>
      <c r="D37" s="162">
        <f>'Ratios 2021'!E43</f>
        <v>0.01620424961</v>
      </c>
      <c r="E37" s="162">
        <f>'Ratios 2022'!E43</f>
        <v>0.01656388562</v>
      </c>
      <c r="F37" s="162">
        <f>'Ratios 2023'!E43</f>
        <v>0.01609010712</v>
      </c>
      <c r="G37" s="179">
        <f t="shared" si="1"/>
        <v>0.01628608079</v>
      </c>
      <c r="H37" s="179"/>
      <c r="I37" s="43"/>
      <c r="J37" s="43"/>
      <c r="K37" s="43"/>
      <c r="L37" s="43"/>
      <c r="M37" s="43"/>
      <c r="N37" s="43"/>
      <c r="O37" s="43"/>
      <c r="P37" s="43"/>
      <c r="Q37" s="43"/>
      <c r="R37" s="43"/>
      <c r="S37" s="43"/>
      <c r="T37" s="43"/>
      <c r="U37" s="43"/>
      <c r="V37" s="43"/>
      <c r="W37" s="43"/>
      <c r="X37" s="43"/>
      <c r="Y37" s="43"/>
    </row>
    <row r="38">
      <c r="A38" s="138"/>
      <c r="B38" s="180"/>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229</v>
      </c>
      <c r="D42" s="165">
        <f>'Ratios 2021'!D49</f>
        <v>27.84156235</v>
      </c>
      <c r="E42" s="165">
        <f>'Ratios 2022'!D49</f>
        <v>25.74497644</v>
      </c>
      <c r="F42" s="165">
        <f>'Ratios 2023'!D49</f>
        <v>21.07509522</v>
      </c>
      <c r="G42" s="181">
        <f>average(D42:F42)</f>
        <v>24.88721134</v>
      </c>
      <c r="H42" s="149" t="s">
        <v>230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235</v>
      </c>
      <c r="D47" s="148">
        <f>'Ratios 2021'!D54</f>
        <v>0.9044439882</v>
      </c>
      <c r="E47" s="148">
        <f>'Ratios 2022'!D54</f>
        <v>1.006411348</v>
      </c>
      <c r="F47" s="148">
        <f>'Ratios 2023'!D54</f>
        <v>1.040950887</v>
      </c>
      <c r="G47" s="175">
        <f>average(D47:F47)</f>
        <v>0.9839354078</v>
      </c>
      <c r="H47" s="149" t="s">
        <v>236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241</v>
      </c>
      <c r="D52" s="182">
        <f>'Ratios 2021'!D59</f>
        <v>0.04930793992</v>
      </c>
      <c r="E52" s="182">
        <f>'Ratios 2022'!D59</f>
        <v>0.05072062805</v>
      </c>
      <c r="F52" s="182">
        <f>'Ratios 2023'!D59</f>
        <v>0.05008451984</v>
      </c>
      <c r="G52" s="183">
        <f>average(D52:F52)</f>
        <v>0.05003769594</v>
      </c>
      <c r="H52" s="149" t="s">
        <v>242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STANFORD UNIVERSITY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STANFORD UNIVERSITY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4202062.0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1.377683131E9</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1.916362456E9</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2.48913866E8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3298247649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1.116996727E9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2.51321993E8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1.486187023E9</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5.77016231E8</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1708052.0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521858.0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3433751884</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2.59907641E8</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182961.0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1.574583E7</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2.27507617E8</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1.6018964E7</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211488653</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211488653</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1.7429130392E10</v>
      </c>
      <c r="E26" s="50">
        <v>1.5187803E7</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1.5127580057E10</v>
      </c>
      <c r="E27" s="50">
        <v>1.1799401E7</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2301550335</v>
      </c>
      <c r="E28" s="74">
        <f t="shared" si="2"/>
        <v>3388402</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2304938737</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167252.0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826323.0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-659071</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4721557.0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2289828.0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2431729</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102</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103</v>
      </c>
      <c r="D44" s="87"/>
      <c r="E44" s="87"/>
      <c r="F44" s="88">
        <f>sum(F16:F43)+F9</f>
        <v>9526036013</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STANFORD UNIVERSITY</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79">
        <v>1.0</v>
      </c>
      <c r="B3" s="95" t="s">
        <v>108</v>
      </c>
      <c r="C3" s="97">
        <f t="shared" ref="C3:C39" si="1">sum(D3:F3)</f>
        <v>27183915</v>
      </c>
      <c r="D3" s="98">
        <v>2.7183915E7</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109</v>
      </c>
      <c r="C4" s="97">
        <f t="shared" si="1"/>
        <v>624575743</v>
      </c>
      <c r="D4" s="98">
        <v>6.24575743E8</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110</v>
      </c>
      <c r="C5" s="97">
        <f t="shared" si="1"/>
        <v>7121680</v>
      </c>
      <c r="D5" s="98">
        <v>7121680.0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111</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112</v>
      </c>
      <c r="C7" s="97">
        <f t="shared" si="1"/>
        <v>12388464</v>
      </c>
      <c r="D7" s="98">
        <v>4335962.0</v>
      </c>
      <c r="E7" s="98">
        <v>7061425.0</v>
      </c>
      <c r="F7" s="98">
        <v>991077.0</v>
      </c>
      <c r="G7" s="43"/>
      <c r="H7" s="43"/>
      <c r="I7" s="43"/>
      <c r="J7" s="43"/>
      <c r="K7" s="43"/>
      <c r="L7" s="43"/>
      <c r="M7" s="43"/>
      <c r="N7" s="43"/>
      <c r="O7" s="43"/>
      <c r="P7" s="43"/>
      <c r="Q7" s="43"/>
      <c r="R7" s="43"/>
      <c r="S7" s="43"/>
      <c r="T7" s="43"/>
      <c r="U7" s="43"/>
      <c r="V7" s="43"/>
      <c r="W7" s="43"/>
      <c r="X7" s="43"/>
      <c r="Y7" s="43"/>
      <c r="Z7" s="43"/>
    </row>
    <row r="8">
      <c r="A8" s="79">
        <v>6.0</v>
      </c>
      <c r="B8" s="95" t="s">
        <v>113</v>
      </c>
      <c r="C8" s="97">
        <f t="shared" si="1"/>
        <v>2445247</v>
      </c>
      <c r="D8" s="98">
        <v>1564958.0</v>
      </c>
      <c r="E8" s="98">
        <v>0.0</v>
      </c>
      <c r="F8" s="98">
        <v>880289.0</v>
      </c>
      <c r="G8" s="43"/>
      <c r="H8" s="43"/>
      <c r="I8" s="99"/>
      <c r="J8" s="43"/>
      <c r="K8" s="43"/>
      <c r="L8" s="43"/>
      <c r="M8" s="43"/>
      <c r="N8" s="43"/>
      <c r="O8" s="43"/>
      <c r="P8" s="43"/>
      <c r="Q8" s="43"/>
      <c r="R8" s="43"/>
      <c r="S8" s="43"/>
      <c r="T8" s="43"/>
      <c r="U8" s="43"/>
      <c r="V8" s="43"/>
      <c r="W8" s="43"/>
      <c r="X8" s="43"/>
      <c r="Y8" s="43"/>
      <c r="Z8" s="43"/>
    </row>
    <row r="9">
      <c r="A9" s="100">
        <v>7.0</v>
      </c>
      <c r="B9" s="46" t="s">
        <v>114</v>
      </c>
      <c r="C9" s="97">
        <f t="shared" si="1"/>
        <v>3590936879</v>
      </c>
      <c r="D9" s="98">
        <v>3.280489216E9</v>
      </c>
      <c r="E9" s="98">
        <v>2.37892133E8</v>
      </c>
      <c r="F9" s="98">
        <v>7.255553E7</v>
      </c>
      <c r="G9" s="43"/>
      <c r="H9" s="43"/>
      <c r="I9" s="43"/>
      <c r="J9" s="43"/>
      <c r="K9" s="43"/>
      <c r="L9" s="43"/>
      <c r="M9" s="43"/>
      <c r="N9" s="43"/>
      <c r="O9" s="43"/>
      <c r="P9" s="43"/>
      <c r="Q9" s="43"/>
      <c r="R9" s="43"/>
      <c r="S9" s="43"/>
      <c r="T9" s="43"/>
      <c r="U9" s="43"/>
      <c r="V9" s="43"/>
      <c r="W9" s="43"/>
      <c r="X9" s="43"/>
      <c r="Y9" s="43"/>
      <c r="Z9" s="43"/>
    </row>
    <row r="10">
      <c r="A10" s="79">
        <v>8.0</v>
      </c>
      <c r="B10" s="95" t="s">
        <v>115</v>
      </c>
      <c r="C10" s="97">
        <f t="shared" si="1"/>
        <v>228832059</v>
      </c>
      <c r="D10" s="98">
        <v>2.0864824E8</v>
      </c>
      <c r="E10" s="98">
        <v>1.364086E7</v>
      </c>
      <c r="F10" s="98">
        <v>6542959.0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7">
        <f t="shared" si="1"/>
        <v>342377676</v>
      </c>
      <c r="D11" s="98">
        <v>3.12090229E8</v>
      </c>
      <c r="E11" s="98">
        <v>2.0489799E7</v>
      </c>
      <c r="F11" s="98">
        <v>9797648.0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7">
        <f t="shared" si="1"/>
        <v>193816581</v>
      </c>
      <c r="D12" s="98">
        <v>1.76536064E8</v>
      </c>
      <c r="E12" s="98">
        <v>1.1721804E7</v>
      </c>
      <c r="F12" s="98">
        <v>5558713.0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7">
        <f t="shared" si="1"/>
        <v>6311576</v>
      </c>
      <c r="D14" s="98">
        <v>6201759.0</v>
      </c>
      <c r="E14" s="98">
        <v>109817.0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7">
        <f t="shared" si="1"/>
        <v>14413106</v>
      </c>
      <c r="D15" s="98">
        <v>1518361.0</v>
      </c>
      <c r="E15" s="98">
        <v>1.2770149E7</v>
      </c>
      <c r="F15" s="98">
        <v>124596.0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7">
        <f t="shared" si="1"/>
        <v>2530031</v>
      </c>
      <c r="D16" s="98">
        <v>266816.0</v>
      </c>
      <c r="E16" s="98">
        <v>2258004.0</v>
      </c>
      <c r="F16" s="98">
        <v>5211.0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7">
        <f t="shared" si="1"/>
        <v>80300</v>
      </c>
      <c r="D17" s="98">
        <v>18740.0</v>
      </c>
      <c r="E17" s="98">
        <v>61536.0</v>
      </c>
      <c r="F17" s="98">
        <v>24.0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7">
        <f t="shared" si="1"/>
        <v>652781</v>
      </c>
      <c r="D18" s="98">
        <v>0.0</v>
      </c>
      <c r="E18" s="98">
        <v>0.0</v>
      </c>
      <c r="F18" s="98">
        <v>652781.0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7">
        <f t="shared" si="1"/>
        <v>2480796</v>
      </c>
      <c r="D19" s="98">
        <v>0.0</v>
      </c>
      <c r="E19" s="98">
        <v>2480796.0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7">
        <f t="shared" si="1"/>
        <v>391108206</v>
      </c>
      <c r="D20" s="98">
        <v>3.1895737E8</v>
      </c>
      <c r="E20" s="98">
        <v>6.6591491E7</v>
      </c>
      <c r="F20" s="98">
        <v>5559345.0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7">
        <f t="shared" si="1"/>
        <v>5476610</v>
      </c>
      <c r="D21" s="98">
        <v>5420999.0</v>
      </c>
      <c r="E21" s="98">
        <v>19423.0</v>
      </c>
      <c r="F21" s="98">
        <v>36188.0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7">
        <f t="shared" si="1"/>
        <v>290467402</v>
      </c>
      <c r="D22" s="98">
        <v>2.7728577E8</v>
      </c>
      <c r="E22" s="98">
        <v>1.1830589E7</v>
      </c>
      <c r="F22" s="98">
        <v>1351043.0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7">
        <f t="shared" si="1"/>
        <v>47255162</v>
      </c>
      <c r="D23" s="98">
        <v>2.6858383E7</v>
      </c>
      <c r="E23" s="98">
        <v>2.0072474E7</v>
      </c>
      <c r="F23" s="98">
        <v>324305.0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17888886</v>
      </c>
      <c r="D24" s="98">
        <v>1.1677661E7</v>
      </c>
      <c r="E24" s="98">
        <v>6204867.0</v>
      </c>
      <c r="F24" s="98">
        <v>6358.0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7">
        <f t="shared" si="1"/>
        <v>294304903</v>
      </c>
      <c r="D25" s="98">
        <v>2.57689998E8</v>
      </c>
      <c r="E25" s="98">
        <v>3.3682206E7</v>
      </c>
      <c r="F25" s="98">
        <v>2932699.0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7">
        <f t="shared" si="1"/>
        <v>62880730</v>
      </c>
      <c r="D26" s="98">
        <v>5.3846746E7</v>
      </c>
      <c r="E26" s="98">
        <v>7908672.0</v>
      </c>
      <c r="F26" s="98">
        <v>1125312.0</v>
      </c>
      <c r="G26" s="43"/>
      <c r="H26" s="43"/>
      <c r="I26" s="43"/>
      <c r="J26" s="43"/>
      <c r="K26" s="43"/>
      <c r="L26" s="43"/>
      <c r="M26" s="43"/>
      <c r="N26" s="43"/>
      <c r="O26" s="43"/>
      <c r="P26" s="43"/>
      <c r="Q26" s="43"/>
      <c r="R26" s="43"/>
      <c r="S26" s="43"/>
      <c r="T26" s="43"/>
      <c r="U26" s="43"/>
      <c r="V26" s="43"/>
      <c r="W26" s="43"/>
      <c r="X26" s="43"/>
      <c r="Y26" s="43"/>
      <c r="Z26" s="43"/>
    </row>
    <row r="27">
      <c r="A27" s="79">
        <v>18.0</v>
      </c>
      <c r="B27" s="95" t="s">
        <v>132</v>
      </c>
      <c r="C27" s="97">
        <f t="shared" si="1"/>
        <v>2910</v>
      </c>
      <c r="D27" s="98">
        <v>0.0</v>
      </c>
      <c r="E27" s="98">
        <v>2910.0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7">
        <f t="shared" si="1"/>
        <v>11450212</v>
      </c>
      <c r="D28" s="98">
        <v>1.0681962E7</v>
      </c>
      <c r="E28" s="98">
        <v>690438.0</v>
      </c>
      <c r="F28" s="98">
        <v>77812.0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7">
        <f t="shared" si="1"/>
        <v>170496024</v>
      </c>
      <c r="D29" s="98">
        <v>1.44099606E8</v>
      </c>
      <c r="E29" s="98">
        <v>2.5093825E7</v>
      </c>
      <c r="F29" s="98">
        <v>1302593.0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7">
        <f t="shared" si="1"/>
        <v>487509319</v>
      </c>
      <c r="D31" s="98">
        <v>4.27983216E8</v>
      </c>
      <c r="E31" s="98">
        <v>5.5019336E7</v>
      </c>
      <c r="F31" s="98">
        <v>4506767.0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7">
        <f t="shared" si="1"/>
        <v>27071777</v>
      </c>
      <c r="D32" s="98">
        <v>5887283.0</v>
      </c>
      <c r="E32" s="98">
        <v>2.1110088E7</v>
      </c>
      <c r="F32" s="98">
        <v>74406.0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119</v>
      </c>
      <c r="B34" s="101" t="s">
        <v>139</v>
      </c>
      <c r="C34" s="97">
        <f t="shared" si="1"/>
        <v>204024737</v>
      </c>
      <c r="D34" s="98">
        <v>2.03812307E8</v>
      </c>
      <c r="E34" s="98">
        <v>201218.0</v>
      </c>
      <c r="F34" s="98">
        <v>11212.0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7">
        <f t="shared" si="1"/>
        <v>93081221</v>
      </c>
      <c r="D35" s="98">
        <v>9.3081221E7</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7">
        <f t="shared" si="1"/>
        <v>40693351</v>
      </c>
      <c r="D36" s="98">
        <v>3.6472992E7</v>
      </c>
      <c r="E36" s="98">
        <v>4031750.0</v>
      </c>
      <c r="F36" s="98">
        <v>188609.0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7">
        <f t="shared" si="1"/>
        <v>10057982</v>
      </c>
      <c r="D37" s="98">
        <v>7887276.0</v>
      </c>
      <c r="E37" s="98">
        <v>907320.0</v>
      </c>
      <c r="F37" s="98">
        <v>1263386.0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100813564</v>
      </c>
      <c r="D38" s="98">
        <v>-1.6889102E7</v>
      </c>
      <c r="E38" s="98">
        <v>1.15106638E8</v>
      </c>
      <c r="F38" s="98">
        <v>2596028.0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7310729830</v>
      </c>
      <c r="D40" s="103">
        <f t="shared" si="2"/>
        <v>6515305371</v>
      </c>
      <c r="E40" s="103">
        <f t="shared" si="2"/>
        <v>676959568</v>
      </c>
      <c r="F40" s="103">
        <f t="shared" si="2"/>
        <v>118464891</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STANFORD UNIVERSITY</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138370.0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1.355040971E9</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1.986879453E9</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3.2751722E8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1">
        <v>4348684.0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1.017281637E9</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4648758.0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8.9515036E7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1.4319898469E10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6.415975767E9</v>
      </c>
      <c r="E12" s="108">
        <f>D11-D12</f>
        <v>7903922702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9.683128626E9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3.7188597149E10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7.13251337E8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60274269943</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1.428297308E9</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1.680817135E9</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2.181838E9</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2.972000081E9</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1.604480777E9</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9867433301</v>
      </c>
      <c r="F28" s="43"/>
      <c r="G28" s="43"/>
      <c r="H28" s="43"/>
      <c r="I28" s="43"/>
      <c r="J28" s="43"/>
      <c r="K28" s="43"/>
      <c r="L28" s="43"/>
      <c r="M28" s="43"/>
      <c r="N28" s="43"/>
      <c r="O28" s="43"/>
      <c r="P28" s="43"/>
      <c r="Q28" s="43"/>
      <c r="R28" s="43"/>
      <c r="S28" s="43"/>
      <c r="T28" s="43"/>
      <c r="U28" s="43"/>
      <c r="V28" s="43"/>
      <c r="W28" s="43"/>
      <c r="X28" s="43"/>
      <c r="Y28" s="43"/>
      <c r="Z28" s="43"/>
    </row>
    <row r="29">
      <c r="A29" s="64"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2.7378444758E10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2.3028391884E10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50406836642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60274269943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STANFORD UNIVERSITY</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2021'!C40</f>
        <v>7310729830</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2021'!C31</f>
        <v>487509319</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6823220511</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568601709.3</v>
      </c>
      <c r="E6" s="146"/>
      <c r="F6" s="43"/>
      <c r="G6" s="43"/>
      <c r="H6" s="43"/>
      <c r="I6" s="43"/>
      <c r="J6" s="43"/>
      <c r="K6" s="43"/>
      <c r="L6" s="43"/>
      <c r="M6" s="43"/>
      <c r="N6" s="43"/>
      <c r="O6" s="43"/>
      <c r="P6" s="43"/>
      <c r="Q6" s="43"/>
      <c r="R6" s="43"/>
      <c r="S6" s="43"/>
      <c r="T6" s="43"/>
      <c r="U6" s="43"/>
      <c r="V6" s="43"/>
      <c r="W6" s="43"/>
      <c r="X6" s="43"/>
      <c r="Y6" s="43"/>
    </row>
    <row r="7">
      <c r="A7" s="138"/>
      <c r="B7" s="49"/>
      <c r="C7" s="144" t="s">
        <v>192</v>
      </c>
      <c r="D7" s="74">
        <f>'Balance Sheet 2021'!E2+'Balance Sheet 2021'!E3</f>
        <v>1355179341</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2.383354322</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4">
        <f>'Balance Sheet 2021'!E30</f>
        <v>27378444758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4">
        <f>'Expenses 2021'!C40</f>
        <v>7310729830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609227485.8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44.93960859</v>
      </c>
      <c r="E14" s="149" t="s">
        <v>193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4">
        <f>sum('Balance Sheet 2021'!E13:E15)</f>
        <v>46871725775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4">
        <f>'Expenses 2021'!C40</f>
        <v>7310729830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609227485.8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76.93632816</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79.31968248</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2021'!E2:E7,'Revenues 2021'!F10:F15)</f>
        <v>1916362456</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2021'!F44</f>
        <v>9526036013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0.2011710278</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4">
        <f>SUM('Expenses 2021'!C7:C9)</f>
        <v>3605770590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4">
        <f>SUM('Expenses 2021'!C10:C12)</f>
        <v>765026316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4">
        <f>sum(D29:D30)</f>
        <v>4370796906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4">
        <f>'Expenses 2021'!C40</f>
        <v>7310729830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0.597860543</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4">
        <f>SUM('Expenses 2021'!C10:C11)</f>
        <v>571209735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4">
        <f>SUM('Expenses 2021'!C7:C9)</f>
        <v>3605770590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0.1584154401</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222</v>
      </c>
      <c r="D41" s="74">
        <f>'Expenses 2021'!D40</f>
        <v>6515305371</v>
      </c>
      <c r="E41" s="164">
        <f t="shared" ref="E41:E44" si="1">D41/$D$44</f>
        <v>0.8911976673</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2021'!E40</f>
        <v>676959568</v>
      </c>
      <c r="E42" s="164">
        <f t="shared" si="1"/>
        <v>0.09259808306</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2021'!F40</f>
        <v>118464891</v>
      </c>
      <c r="E43" s="164">
        <f t="shared" si="1"/>
        <v>0.01620424961</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7310729830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2021'!F9</f>
        <v>3298247649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2021'!F40</f>
        <v>118464891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27.84156235</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2021'!E2:E10)</f>
        <v>4785370129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2021'!E19:E22)</f>
        <v>5290952443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0.9044439882</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2021'!E25:E26)</f>
        <v>2972000081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2021'!E18</f>
        <v>60274269943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0.04930793992</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STANFORD UNIVERSITY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917361.0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1.518836616E9</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1.948578098E9</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2.96085654E8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3468332075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1.185949496E9</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2.58950126E8</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1.625395731E9</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6.51216042E8</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1648347.0</v>
      </c>
      <c r="G14" s="171"/>
      <c r="H14" s="43"/>
      <c r="J14" s="171"/>
      <c r="K14" s="43"/>
      <c r="L14" s="43"/>
      <c r="M14" s="43"/>
      <c r="N14" s="43"/>
      <c r="O14" s="43"/>
      <c r="P14" s="43"/>
      <c r="Q14" s="43"/>
      <c r="R14" s="43"/>
      <c r="S14" s="43"/>
      <c r="T14" s="43"/>
      <c r="U14" s="43"/>
      <c r="V14" s="43"/>
      <c r="W14" s="43"/>
      <c r="X14" s="43"/>
      <c r="Y14" s="43"/>
      <c r="Z14" s="43"/>
    </row>
    <row r="15">
      <c r="A15" s="52"/>
      <c r="B15" s="45" t="s">
        <v>56</v>
      </c>
      <c r="C15" s="173" t="s">
        <v>69</v>
      </c>
      <c r="D15" s="61"/>
      <c r="E15" s="61"/>
      <c r="F15" s="62">
        <v>604823.0</v>
      </c>
      <c r="G15" s="43"/>
      <c r="H15" s="43"/>
      <c r="J15" s="171"/>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3723764565</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3.73737079E8</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3061065.0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1.6177532E7</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2.27107702E8</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2.9544053E7</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197563649</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197563649</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243</v>
      </c>
      <c r="D26" s="50">
        <v>1.5960858724E10</v>
      </c>
      <c r="E26" s="50">
        <v>1200000.0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1.5272996597E10</v>
      </c>
      <c r="E27" s="50">
        <v>1202688.0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687862127</v>
      </c>
      <c r="E28" s="74">
        <f t="shared" si="2"/>
        <v>-2688</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687859439</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991379.0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1143738.0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-152359</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5653759.0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2330564.0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3323195</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103</v>
      </c>
      <c r="D44" s="87"/>
      <c r="E44" s="87"/>
      <c r="F44" s="88">
        <f>sum(F16:F43)+F9</f>
        <v>8473666240</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STANFORD UNIVERSITY</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79">
        <v>1.0</v>
      </c>
      <c r="B3" s="95" t="s">
        <v>108</v>
      </c>
      <c r="C3" s="97">
        <f t="shared" ref="C3:C39" si="1">sum(D3:F3)</f>
        <v>45241280</v>
      </c>
      <c r="D3" s="98">
        <v>4.524128E7</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109</v>
      </c>
      <c r="C4" s="97">
        <f t="shared" si="1"/>
        <v>667180554</v>
      </c>
      <c r="D4" s="98">
        <v>6.67180554E8</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110</v>
      </c>
      <c r="C5" s="97">
        <f t="shared" si="1"/>
        <v>11280945</v>
      </c>
      <c r="D5" s="98">
        <v>1.1280945E7</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111</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112</v>
      </c>
      <c r="C7" s="97">
        <f t="shared" si="1"/>
        <v>13308833</v>
      </c>
      <c r="D7" s="98">
        <v>4658091.0</v>
      </c>
      <c r="E7" s="98">
        <v>7586035.0</v>
      </c>
      <c r="F7" s="98">
        <v>1064707.0</v>
      </c>
      <c r="G7" s="43"/>
      <c r="H7" s="43"/>
      <c r="I7" s="43"/>
      <c r="J7" s="43"/>
      <c r="K7" s="43"/>
      <c r="L7" s="43"/>
      <c r="M7" s="43"/>
      <c r="N7" s="43"/>
      <c r="O7" s="43"/>
      <c r="P7" s="43"/>
      <c r="Q7" s="43"/>
      <c r="R7" s="43"/>
      <c r="S7" s="43"/>
      <c r="T7" s="43"/>
      <c r="U7" s="43"/>
      <c r="V7" s="43"/>
      <c r="W7" s="43"/>
      <c r="X7" s="43"/>
      <c r="Y7" s="43"/>
      <c r="Z7" s="43"/>
    </row>
    <row r="8">
      <c r="A8" s="79">
        <v>6.0</v>
      </c>
      <c r="B8" s="95" t="s">
        <v>113</v>
      </c>
      <c r="C8" s="97">
        <f t="shared" si="1"/>
        <v>1707803</v>
      </c>
      <c r="D8" s="98">
        <v>1092994.0</v>
      </c>
      <c r="E8" s="98">
        <v>0.0</v>
      </c>
      <c r="F8" s="98">
        <v>614809.0</v>
      </c>
      <c r="G8" s="43"/>
      <c r="H8" s="43"/>
      <c r="I8" s="43"/>
      <c r="J8" s="43"/>
      <c r="K8" s="43"/>
      <c r="L8" s="43"/>
      <c r="M8" s="43"/>
      <c r="N8" s="43"/>
      <c r="O8" s="43"/>
      <c r="P8" s="43"/>
      <c r="Q8" s="43"/>
      <c r="R8" s="43"/>
      <c r="S8" s="43"/>
      <c r="T8" s="43"/>
      <c r="U8" s="43"/>
      <c r="V8" s="43"/>
      <c r="W8" s="43"/>
      <c r="X8" s="43"/>
      <c r="Y8" s="43"/>
      <c r="Z8" s="43"/>
    </row>
    <row r="9">
      <c r="A9" s="100">
        <v>7.0</v>
      </c>
      <c r="B9" s="46" t="s">
        <v>114</v>
      </c>
      <c r="C9" s="97">
        <f t="shared" si="1"/>
        <v>3942818376</v>
      </c>
      <c r="D9" s="98">
        <v>3.609649673E9</v>
      </c>
      <c r="E9" s="98">
        <v>2.49951778E8</v>
      </c>
      <c r="F9" s="98">
        <v>8.3216925E7</v>
      </c>
      <c r="G9" s="43"/>
      <c r="H9" s="43"/>
      <c r="I9" s="43"/>
      <c r="J9" s="43"/>
      <c r="K9" s="43"/>
      <c r="L9" s="43"/>
      <c r="M9" s="43"/>
      <c r="N9" s="43"/>
      <c r="O9" s="43"/>
      <c r="P9" s="43"/>
      <c r="Q9" s="43"/>
      <c r="R9" s="43"/>
      <c r="S9" s="43"/>
      <c r="T9" s="43"/>
      <c r="U9" s="43"/>
      <c r="V9" s="43"/>
      <c r="W9" s="43"/>
      <c r="X9" s="43"/>
      <c r="Y9" s="43"/>
      <c r="Z9" s="43"/>
    </row>
    <row r="10">
      <c r="A10" s="79">
        <v>8.0</v>
      </c>
      <c r="B10" s="95" t="s">
        <v>115</v>
      </c>
      <c r="C10" s="97">
        <f t="shared" si="1"/>
        <v>245638987</v>
      </c>
      <c r="D10" s="98">
        <v>2.03195541E8</v>
      </c>
      <c r="E10" s="98">
        <v>3.6201778E7</v>
      </c>
      <c r="F10" s="98">
        <v>6241668.0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7">
        <f t="shared" si="1"/>
        <v>463803448</v>
      </c>
      <c r="D11" s="98">
        <v>3.83539037E8</v>
      </c>
      <c r="E11" s="98">
        <v>6.8464926E7</v>
      </c>
      <c r="F11" s="98">
        <v>1.1799485E7</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7">
        <f t="shared" si="1"/>
        <v>216769279</v>
      </c>
      <c r="D12" s="98">
        <v>1.79129268E8</v>
      </c>
      <c r="E12" s="98">
        <v>3.2110768E7</v>
      </c>
      <c r="F12" s="98">
        <v>5529243.0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7">
        <f t="shared" si="1"/>
        <v>8565841</v>
      </c>
      <c r="D14" s="98">
        <v>8449942.0</v>
      </c>
      <c r="E14" s="98">
        <v>115899.0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7">
        <f t="shared" si="1"/>
        <v>26668198</v>
      </c>
      <c r="D15" s="98">
        <v>2692926.0</v>
      </c>
      <c r="E15" s="98">
        <v>2.3923751E7</v>
      </c>
      <c r="F15" s="98">
        <v>51521.0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7">
        <f t="shared" si="1"/>
        <v>2705389</v>
      </c>
      <c r="D16" s="98">
        <v>290623.0</v>
      </c>
      <c r="E16" s="98">
        <v>2414283.0</v>
      </c>
      <c r="F16" s="98">
        <v>483.0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7">
        <f t="shared" si="1"/>
        <v>82300</v>
      </c>
      <c r="D17" s="98">
        <v>17205.0</v>
      </c>
      <c r="E17" s="98">
        <v>65095.0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7">
        <f t="shared" si="1"/>
        <v>2492107</v>
      </c>
      <c r="D18" s="98">
        <v>0.0</v>
      </c>
      <c r="E18" s="98">
        <v>0.0</v>
      </c>
      <c r="F18" s="98">
        <v>2492107.0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7">
        <f t="shared" si="1"/>
        <v>3842671</v>
      </c>
      <c r="D19" s="98">
        <v>0.0</v>
      </c>
      <c r="E19" s="98">
        <v>3842671.0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7">
        <f t="shared" si="1"/>
        <v>443141913</v>
      </c>
      <c r="D20" s="98">
        <v>3.67121844E8</v>
      </c>
      <c r="E20" s="98">
        <v>7.0985275E7</v>
      </c>
      <c r="F20" s="98">
        <v>5034794.0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7">
        <f t="shared" si="1"/>
        <v>6316895</v>
      </c>
      <c r="D21" s="98">
        <v>6234575.0</v>
      </c>
      <c r="E21" s="98">
        <v>33810.0</v>
      </c>
      <c r="F21" s="98">
        <v>48510.0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7">
        <f t="shared" si="1"/>
        <v>327611769</v>
      </c>
      <c r="D22" s="98">
        <v>3.11521554E8</v>
      </c>
      <c r="E22" s="98">
        <v>1.5285772E7</v>
      </c>
      <c r="F22" s="98">
        <v>804443.0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7">
        <f t="shared" si="1"/>
        <v>53304491</v>
      </c>
      <c r="D23" s="98">
        <v>3.048359E7</v>
      </c>
      <c r="E23" s="98">
        <v>2.2469502E7</v>
      </c>
      <c r="F23" s="98">
        <v>351399.0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15876182</v>
      </c>
      <c r="D24" s="98">
        <v>8724769.0</v>
      </c>
      <c r="E24" s="98">
        <v>7147378.0</v>
      </c>
      <c r="F24" s="98">
        <v>4035.0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7">
        <f t="shared" si="1"/>
        <v>350427284</v>
      </c>
      <c r="D25" s="98">
        <v>3.07681855E8</v>
      </c>
      <c r="E25" s="98">
        <v>3.9494293E7</v>
      </c>
      <c r="F25" s="98">
        <v>3251136.0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7">
        <f t="shared" si="1"/>
        <v>105409683</v>
      </c>
      <c r="D26" s="98">
        <v>9.3773751E7</v>
      </c>
      <c r="E26" s="98">
        <v>9250211.0</v>
      </c>
      <c r="F26" s="98">
        <v>2385721.0</v>
      </c>
      <c r="G26" s="43"/>
      <c r="H26" s="43"/>
      <c r="I26" s="43"/>
      <c r="J26" s="43"/>
      <c r="K26" s="43"/>
      <c r="L26" s="43"/>
      <c r="M26" s="43"/>
      <c r="N26" s="43"/>
      <c r="O26" s="43"/>
      <c r="P26" s="43"/>
      <c r="Q26" s="43"/>
      <c r="R26" s="43"/>
      <c r="S26" s="43"/>
      <c r="T26" s="43"/>
      <c r="U26" s="43"/>
      <c r="V26" s="43"/>
      <c r="W26" s="43"/>
      <c r="X26" s="43"/>
      <c r="Y26" s="43"/>
      <c r="Z26" s="43"/>
    </row>
    <row r="27">
      <c r="A27" s="79">
        <v>18.0</v>
      </c>
      <c r="B27" s="95" t="s">
        <v>132</v>
      </c>
      <c r="C27" s="97">
        <f t="shared" si="1"/>
        <v>2890</v>
      </c>
      <c r="D27" s="98">
        <v>0.0</v>
      </c>
      <c r="E27" s="98">
        <v>2890.0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7">
        <f t="shared" si="1"/>
        <v>15463063</v>
      </c>
      <c r="D28" s="98">
        <v>1.3937924E7</v>
      </c>
      <c r="E28" s="98">
        <v>1359727.0</v>
      </c>
      <c r="F28" s="98">
        <v>165412.0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7">
        <f t="shared" si="1"/>
        <v>184801656</v>
      </c>
      <c r="D29" s="98">
        <v>1.54312676E8</v>
      </c>
      <c r="E29" s="98">
        <v>2.9117928E7</v>
      </c>
      <c r="F29" s="98">
        <v>1371052.0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7">
        <f t="shared" si="1"/>
        <v>502091154</v>
      </c>
      <c r="D31" s="98">
        <v>4.42295269E8</v>
      </c>
      <c r="E31" s="98">
        <v>5.5268693E7</v>
      </c>
      <c r="F31" s="98">
        <v>4527192.0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7">
        <f t="shared" si="1"/>
        <v>-889849</v>
      </c>
      <c r="D32" s="98">
        <v>7825208.0</v>
      </c>
      <c r="E32" s="98">
        <v>-8836466.0</v>
      </c>
      <c r="F32" s="98">
        <v>121409.0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119</v>
      </c>
      <c r="B34" s="60" t="s">
        <v>139</v>
      </c>
      <c r="C34" s="97">
        <f t="shared" si="1"/>
        <v>225853765</v>
      </c>
      <c r="D34" s="98">
        <v>2.24894027E8</v>
      </c>
      <c r="E34" s="98">
        <v>944506.0</v>
      </c>
      <c r="F34" s="98">
        <v>15232.0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7">
        <f t="shared" si="1"/>
        <v>103492049</v>
      </c>
      <c r="D35" s="98">
        <v>1.03492049E8</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7">
        <f t="shared" si="1"/>
        <v>42870577</v>
      </c>
      <c r="D36" s="98">
        <v>3.8791883E7</v>
      </c>
      <c r="E36" s="98">
        <v>3896943.0</v>
      </c>
      <c r="F36" s="98">
        <v>181751.0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7">
        <f t="shared" si="1"/>
        <v>10885205</v>
      </c>
      <c r="D37" s="98">
        <v>8523550.0</v>
      </c>
      <c r="E37" s="98">
        <v>919824.0</v>
      </c>
      <c r="F37" s="98">
        <v>1441831.0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7">
        <f t="shared" si="1"/>
        <v>94519509</v>
      </c>
      <c r="D38" s="98">
        <v>-8702226.0</v>
      </c>
      <c r="E38" s="98">
        <v>9.921781E7</v>
      </c>
      <c r="F38" s="98">
        <v>4003925.0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8133284247</v>
      </c>
      <c r="D40" s="103">
        <f t="shared" si="2"/>
        <v>7227330377</v>
      </c>
      <c r="E40" s="103">
        <f t="shared" si="2"/>
        <v>771235080</v>
      </c>
      <c r="F40" s="103">
        <f t="shared" si="2"/>
        <v>134718790</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STANFORD UNIVERSITY</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85184.0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7.44929488E8</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2.630955551E9</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5.60196086E8</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0"/>
      <c r="E6" s="111">
        <v>2628684.0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1.119795505E9</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5541662.0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9.9093529E7</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1.5436677242E10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6.877840261E9</v>
      </c>
      <c r="E12" s="108">
        <f>D11-D12</f>
        <v>8558836981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9.843987692E9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3.7588607721E10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6.56197313E8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61810855396</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1.028883991E9</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1.766039345E9</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2.33541E9</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3.135085406E9</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2.307132608E9</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10572551350</v>
      </c>
      <c r="F28" s="43"/>
      <c r="G28" s="43"/>
      <c r="H28" s="43"/>
      <c r="I28" s="43"/>
      <c r="J28" s="43"/>
      <c r="K28" s="43"/>
      <c r="L28" s="43"/>
      <c r="M28" s="43"/>
      <c r="N28" s="43"/>
      <c r="O28" s="43"/>
      <c r="P28" s="43"/>
      <c r="Q28" s="43"/>
      <c r="R28" s="43"/>
      <c r="S28" s="43"/>
      <c r="T28" s="43"/>
      <c r="U28" s="43"/>
      <c r="V28" s="43"/>
      <c r="W28" s="43"/>
      <c r="X28" s="43"/>
      <c r="Y28" s="43"/>
      <c r="Z28" s="43"/>
    </row>
    <row r="29">
      <c r="A29" s="64"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2.7193858518E10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2.4044445528E10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51238304046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61810855396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