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<sst xmlns="http://schemas.openxmlformats.org/spreadsheetml/2006/main" count="872" uniqueCount="252">
  <si>
    <t>NEW YORK EDGE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</si>
  <si>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</si>
  <si>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</si>
  <si>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</si>
  <si>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</si>
  <si>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</si>
  <si>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</si>
  <si>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</si>
  <si>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</si>
  <si>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</si>
  <si>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</si>
  <si>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</si>
  <si>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</si>
  <si>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</si>
  <si>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</si>
  <si>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</si>
  <si>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</si>
  <si>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</si>
  <si>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</si>
  <si>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</si>
  <si>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</si>
  <si>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</si>
  <si>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</si>
  <si>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</si>
  <si>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</si>
  <si>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</si>
  <si>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</si>
  <si>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</si>
  <si>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</si>
  <si>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</si>
  <si>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</si>
  <si>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</si>
  <si>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</si>
  <si>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</si>
  <si>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</si>
  <si>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</si>
  <si>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</si>
  <si>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</si>
  <si>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</si>
  <si>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</si>
  <si>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</si>
  <si>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</si>
  <si>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</si>
  <si>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</si>
  <si>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</si>
  <si>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</si>
  <si>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</si>
  <si>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</si>
  <si>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</si>
  <si>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</si>
  <si>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</si>
  <si>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</si>
  <si>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</si>
  <si>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</si>
  <si>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</si>
  <si>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</si>
  <si>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</si>
  <si>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</si>
  <si>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</si>
  <si>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</si>
  <si>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</si>
  <si>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</si>
  <si>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</si>
  <si>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</si>
  <si>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FAMILY SUSTAINED</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</si>
  <si>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</si>
  <si>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</si>
  <si>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</si>
  <si>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</si>
  <si>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</si>
  <si>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</si>
  <si>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</si>
  <si>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</si>
  <si>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</si>
  <si>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</si>
  <si>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</si>
  <si>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</si>
  <si>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</si>
  <si>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</si>
  <si>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</si>
  <si>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</si>
  <si>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</si>
  <si>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</si>
  <si>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</si>
  <si>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</si>
  <si>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</si>
  <si>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</si>
  <si>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</si>
  <si>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</si>
  <si>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</si>
  <si>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</si>
  <si>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</si>
  <si>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</si>
  <si>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</si>
  <si>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</si>
  <si>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</si>
  <si>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</si>
  <si>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</si>
  <si>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</si>
  <si>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</si>
  <si>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</si>
  <si>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</si>
  <si>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</si>
  <si>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</si>
  <si>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</si>
  <si>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</si>
  <si>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</si>
  <si>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</si>
  <si>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</si>
  <si>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</si>
  <si>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</si>
  <si>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</si>
  <si>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</si>
  <si>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</si>
  <si>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</si>
  <si>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</si>
  <si>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</si>
  <si>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</si>
  <si>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</si>
  <si>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</si>
  <si>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</si>
  <si>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</si>
  <si>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</si>
  <si>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</si>
  <si>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</si>
  <si>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</si>
  <si>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</si>
  <si>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</si>
  <si>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</si>
  <si>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</si>
  <si>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</si>
  <si>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</si>
  <si>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</si>
  <si>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</si>
  <si>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</si>
  <si>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CLIENT SUPPLIES &amp; ACTIV</t>
  </si>
  <si>
    <t>TRAINING</t>
  </si>
  <si>
    <t xml:space="preserve"> DUES &amp; SUBSCRIPTIONS</t>
  </si>
  <si>
    <t>UTILITIES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</si>
  <si>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</si>
  <si>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</si>
  <si>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</si>
  <si>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</si>
  <si>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</si>
  <si>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</si>
  <si>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</si>
  <si>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</si>
  <si>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</si>
  <si>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</si>
  <si>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</si>
  <si>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</si>
  <si>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</si>
  <si>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</si>
  <si>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</si>
  <si>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</si>
  <si>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</si>
  <si>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</si>
  <si>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</si>
  <si>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</si>
  <si>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</si>
  <si>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</si>
  <si>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</si>
  <si>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</si>
  <si>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</si>
  <si>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</si>
  <si>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</si>
  <si>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</si>
  <si>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</si>
  <si>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</si>
  <si>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</si>
  <si>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</si>
  <si>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</si>
  <si>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</si>
  <si>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</si>
  <si>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</si>
  <si>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</si>
  <si>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</si>
  <si>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</si>
  <si>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</si>
  <si>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</si>
  <si>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</si>
  <si>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</si>
  <si>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</si>
  <si>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</si>
  <si>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</si>
  <si>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</si>
  <si>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</si>
  <si>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</si>
  <si>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</si>
  <si>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</si>
  <si>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</si>
  <si>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</si>
  <si>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</si>
  <si>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</si>
  <si>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</si>
  <si>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</si>
  <si>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</si>
  <si>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</si>
  <si>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</si>
  <si>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</si>
  <si>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</si>
  <si>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</si>
  <si>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</si>
  <si>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</si>
  <si>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</si>
  <si>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</si>
  <si>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</si>
  <si>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</si>
  <si>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</si>
  <si>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</si>
  <si>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</si>
  <si>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</si>
  <si>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</si>
  <si>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</si>
  <si>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</si>
  <si>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</si>
  <si>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</si>
  <si>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</si>
  <si>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</si>
  <si>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</si>
  <si>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</si>
  <si>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</si>
  <si>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</si>
  <si>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</si>
  <si>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</si>
  <si>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</si>
  <si>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</si>
  <si>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</si>
  <si>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</si>
  <si>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</si>
  <si>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</si>
  <si>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</si>
  <si>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</si>
  <si>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</si>
  <si>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</si>
  <si>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</si>
  <si>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</si>
  <si>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</si>
  <si>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</si>
  <si>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</si>
  <si>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EQUIPMENT, REPAIRS &amp; MA</t>
  </si>
  <si>
    <t>DUES &amp; SUBSCRIPTIONS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</si>
  <si>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</si>
  <si>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</si>
  <si>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BAD DEBT</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</si>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</sst>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NEW YORK EDGE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2022'!C40</f>
        <v>63806983</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2022'!C31</f>
        <v>98696</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63708287</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5309023.917</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2022'!E2+'Balance Sheet 2022'!E3</f>
        <v>932402</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0.1756258805</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2022'!E30</f>
        <v>7663169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2022'!C40</f>
        <v>63806983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5317248.583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1.441190661</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2022'!E13:E15)</f>
        <v>1716335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2022'!C40</f>
        <v>63806983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5317248.583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0.3227863007</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0.4984121812</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2022'!E2:E7,'Revenues 2022'!F10:F15)</f>
        <v>63968748</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2022'!F44</f>
        <v>66211501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0.9661274406</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2022'!C7:C9)</f>
        <v>39217104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2022'!C10:C12)</f>
        <v>5317022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44534126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2022'!C40</f>
        <v>63806983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0.6979506616</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2022'!C10:C11)</f>
        <v>2253586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2022'!C7:C9)</f>
        <v>39217104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0.05746436555</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242</v>
      </c>
      <c r="D41" s="75">
        <f>'Expenses 2022'!D40</f>
        <v>54921525</v>
      </c>
      <c r="E41" s="165">
        <f t="shared" ref="E41:E44" si="1">D41/$D$44</f>
        <v>0.8607447401</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2022'!E40</f>
        <v>8266003</v>
      </c>
      <c r="E42" s="165">
        <f t="shared" si="1"/>
        <v>0.1295469964</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2022'!F40</f>
        <v>619455</v>
      </c>
      <c r="E43" s="165">
        <f t="shared" si="1"/>
        <v>0.009708263436</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63806983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2022'!F9</f>
        <v>65884345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2022'!F40</f>
        <v>619455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106.3585652</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2022'!E2:E10)</f>
        <v>21261357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2022'!E19:E22)</f>
        <v>11762716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1.807521069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2022'!E25:E26)</f>
        <v>7500000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2022'!E18</f>
        <v>33079125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0.2267290927</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NEW YORK EDGE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770196.0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6.9951565E7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846258.0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71568019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523747.0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523747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31676.0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940.0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238674.0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-237734</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35197.0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35197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71920905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NEW YORK EDGE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1066440</v>
      </c>
      <c r="D7" s="99">
        <v>0.0</v>
      </c>
      <c r="E7" s="99">
        <v>1066440.0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45123807</v>
      </c>
      <c r="D9" s="99">
        <v>4.0371626E7</v>
      </c>
      <c r="E9" s="99">
        <v>4362418.0</v>
      </c>
      <c r="F9" s="99">
        <v>389763.0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2911530</v>
      </c>
      <c r="D11" s="99">
        <v>2467692.0</v>
      </c>
      <c r="E11" s="99">
        <v>416687.0</v>
      </c>
      <c r="F11" s="99">
        <v>27151.0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3596203</v>
      </c>
      <c r="D12" s="99">
        <v>3090044.0</v>
      </c>
      <c r="E12" s="99">
        <v>472161.0</v>
      </c>
      <c r="F12" s="99">
        <v>33998.0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19236</v>
      </c>
      <c r="D16" s="99">
        <v>0.0</v>
      </c>
      <c r="E16" s="99">
        <v>19236.0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181963</v>
      </c>
      <c r="D17" s="99">
        <v>0.0</v>
      </c>
      <c r="E17" s="99">
        <v>181963.0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235869</v>
      </c>
      <c r="D18" s="99">
        <v>0.0</v>
      </c>
      <c r="E18" s="99">
        <v>235869.0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3641994</v>
      </c>
      <c r="D20" s="99">
        <v>3275915.0</v>
      </c>
      <c r="E20" s="99">
        <v>289462.0</v>
      </c>
      <c r="F20" s="99">
        <v>76617.0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293894</v>
      </c>
      <c r="D21" s="99">
        <v>0.0</v>
      </c>
      <c r="E21" s="99">
        <v>219893.0</v>
      </c>
      <c r="F21" s="99">
        <v>74001.0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118927</v>
      </c>
      <c r="D22" s="99">
        <v>114116.0</v>
      </c>
      <c r="E22" s="99">
        <v>4617.0</v>
      </c>
      <c r="F22" s="99">
        <v>194.0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541000</v>
      </c>
      <c r="D25" s="99">
        <v>519113.0</v>
      </c>
      <c r="E25" s="99">
        <v>21003.0</v>
      </c>
      <c r="F25" s="99">
        <v>884.0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87885</v>
      </c>
      <c r="D26" s="99">
        <v>30153.0</v>
      </c>
      <c r="E26" s="99">
        <v>54289.0</v>
      </c>
      <c r="F26" s="99">
        <v>3443.0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734406</v>
      </c>
      <c r="D28" s="99">
        <v>691334.0</v>
      </c>
      <c r="E28" s="99">
        <v>42667.0</v>
      </c>
      <c r="F28" s="99">
        <v>405.0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1047011</v>
      </c>
      <c r="D29" s="99">
        <v>0.0</v>
      </c>
      <c r="E29" s="99">
        <v>1047011.0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449223</v>
      </c>
      <c r="D31" s="99">
        <v>431049.0</v>
      </c>
      <c r="E31" s="99">
        <v>17440.0</v>
      </c>
      <c r="F31" s="99">
        <v>734.0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348379</v>
      </c>
      <c r="D32" s="99">
        <v>334697.0</v>
      </c>
      <c r="E32" s="99">
        <v>13112.0</v>
      </c>
      <c r="F32" s="99">
        <v>570.0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12807010</v>
      </c>
      <c r="D34" s="99">
        <v>1.2794138E7</v>
      </c>
      <c r="E34" s="99">
        <v>12314.0</v>
      </c>
      <c r="F34" s="99">
        <v>558.0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1274212</v>
      </c>
      <c r="D35" s="99">
        <v>893516.0</v>
      </c>
      <c r="E35" s="99">
        <v>380442.0</v>
      </c>
      <c r="F35" s="99">
        <v>254.0</v>
      </c>
      <c r="G35" s="43"/>
      <c r="H35" s="43"/>
      <c r="I35" s="43"/>
      <c r="J35" s="43"/>
      <c r="K35" s="43"/>
      <c r="L35" s="43"/>
      <c r="M35" s="43"/>
      <c r="N35" s="43"/>
      <c r="O35" s="43"/>
      <c r="P35" s="43"/>
      <c r="Q35" s="43"/>
      <c r="R35" s="43"/>
      <c r="S35" s="43"/>
      <c r="T35" s="43"/>
      <c r="U35" s="43"/>
      <c r="V35" s="43"/>
      <c r="W35" s="43"/>
      <c r="X35" s="43"/>
      <c r="Y35" s="43"/>
      <c r="Z35" s="43"/>
    </row>
    <row r="36">
      <c r="A36" s="45" t="s">
        <v>50</v>
      </c>
      <c r="B36" s="60" t="s">
        <v>244</v>
      </c>
      <c r="C36" s="98">
        <f t="shared" si="1"/>
        <v>556982</v>
      </c>
      <c r="D36" s="99">
        <v>556982.0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394436</v>
      </c>
      <c r="D37" s="99">
        <v>378478.0</v>
      </c>
      <c r="E37" s="99">
        <v>15313.0</v>
      </c>
      <c r="F37" s="99">
        <v>645.0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961851</v>
      </c>
      <c r="D38" s="99">
        <v>833438.0</v>
      </c>
      <c r="E38" s="99">
        <v>106132.0</v>
      </c>
      <c r="F38" s="99">
        <v>22281.0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76392258</v>
      </c>
      <c r="D40" s="104">
        <f t="shared" si="2"/>
        <v>66782291</v>
      </c>
      <c r="E40" s="104">
        <f t="shared" si="2"/>
        <v>8978469</v>
      </c>
      <c r="F40" s="104">
        <f t="shared" si="2"/>
        <v>631498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YORK EDGE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522319.0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1.71576E7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219419.0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6110822.0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1254452.0</v>
      </c>
      <c r="E12" s="109">
        <f>D11-D12</f>
        <v>4856370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1942420.0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5449827.0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30147955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6473563.0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28830.0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1.325E7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5418967.0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25171360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4411650.0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564945.0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4976595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30147955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NEW YORK EDGE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2023'!C40</f>
        <v>76392258</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2023'!C31</f>
        <v>449223</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75943035</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6328586.25</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2023'!E2+'Balance Sheet 2023'!E3</f>
        <v>522319</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0.08253328301</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2023'!E30</f>
        <v>4411650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2023'!C40</f>
        <v>76392258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6366021.5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0.6929995445</v>
      </c>
      <c r="E14" s="150" t="s">
        <v>189</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2023'!E13:E15)</f>
        <v>1942420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2023'!C40</f>
        <v>76392258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6366021.5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0.3051230663</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0.3876563493</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2023'!E2:E7,'Revenues 2023'!F10:F15)</f>
        <v>69951565</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2023'!F44</f>
        <v>71920905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0.9726179753</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2023'!C7:C9)</f>
        <v>46190247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2023'!C10:C12)</f>
        <v>6507733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52697980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2023'!C40</f>
        <v>76392258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0.6898340405</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2023'!C10:C11)</f>
        <v>2911530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2023'!C7:C9)</f>
        <v>46190247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0.06303343647</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245</v>
      </c>
      <c r="D41" s="75">
        <f>'Expenses 2023'!D40</f>
        <v>66782291</v>
      </c>
      <c r="E41" s="165">
        <f t="shared" ref="E41:E44" si="1">D41/$D$44</f>
        <v>0.8742023439</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2023'!E40</f>
        <v>8978469</v>
      </c>
      <c r="E42" s="165">
        <f t="shared" si="1"/>
        <v>0.1175311378</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2023'!F40</f>
        <v>631498</v>
      </c>
      <c r="E43" s="165">
        <f t="shared" si="1"/>
        <v>0.008266518317</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76392258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2023'!F9</f>
        <v>71568019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2023'!F40</f>
        <v>631498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113.3305553</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2023'!E2:E10)</f>
        <v>17899338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2023'!E19:E22)</f>
        <v>6502393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2.752730879</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2023'!E25:E26)</f>
        <v>13250000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2023'!E18</f>
        <v>30147955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0.4394991302</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NEW YORK EDGE</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182</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183</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182</v>
      </c>
      <c r="D5" s="177">
        <f>'Ratios 2021'!D8</f>
        <v>1.45185343</v>
      </c>
      <c r="E5" s="177">
        <f>'Ratios 2022'!D8</f>
        <v>0.1756258805</v>
      </c>
      <c r="F5" s="177">
        <f>'Ratios 2023'!D8</f>
        <v>0.08253328301</v>
      </c>
      <c r="G5" s="177">
        <f>average(D5:F5)</f>
        <v>0.5700041977</v>
      </c>
      <c r="H5" s="150" t="s">
        <v>189</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190</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191</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190</v>
      </c>
      <c r="D10" s="149">
        <f>'Ratios 2021'!D14</f>
        <v>1.302698673</v>
      </c>
      <c r="E10" s="149">
        <f>'Ratios 2022'!D14</f>
        <v>1.441190661</v>
      </c>
      <c r="F10" s="149">
        <f>'Ratios 2023'!D14</f>
        <v>0.6929995445</v>
      </c>
      <c r="G10" s="177">
        <f>average(D10:F10)</f>
        <v>1.145629626</v>
      </c>
      <c r="H10" s="150" t="s">
        <v>189</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195</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196</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198</v>
      </c>
      <c r="D15" s="180">
        <f>'Ratios 2021'!D20</f>
        <v>0.09869147964</v>
      </c>
      <c r="E15" s="180">
        <f>'Ratios 2022'!D20</f>
        <v>0.3227863007</v>
      </c>
      <c r="F15" s="180">
        <f>'Ratios 2023'!D20</f>
        <v>0.3051230663</v>
      </c>
      <c r="G15" s="177">
        <f>average(D15:F15)</f>
        <v>0.2422002822</v>
      </c>
      <c r="H15" s="150" t="s">
        <v>189</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200</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201</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200</v>
      </c>
      <c r="D20" s="163">
        <f>'Ratios 2021'!D26</f>
        <v>0.9639439538</v>
      </c>
      <c r="E20" s="163">
        <f>'Ratios 2022'!D26</f>
        <v>0.9661274406</v>
      </c>
      <c r="F20" s="163">
        <f>'Ratios 2023'!D26</f>
        <v>0.9726179753</v>
      </c>
      <c r="G20" s="181">
        <f>average(D20:F20)</f>
        <v>0.9675631232</v>
      </c>
      <c r="H20" s="150" t="s">
        <v>204</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205</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206</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210</v>
      </c>
      <c r="D25" s="163">
        <f>'Ratios 2021'!D33</f>
        <v>0.7195978887</v>
      </c>
      <c r="E25" s="163">
        <f>'Ratios 2022'!D33</f>
        <v>0.6979506616</v>
      </c>
      <c r="F25" s="163">
        <f>'Ratios 2023'!D33</f>
        <v>0.6898340405</v>
      </c>
      <c r="G25" s="181">
        <f>average(D25:F25)</f>
        <v>0.7024608636</v>
      </c>
      <c r="H25" s="150" t="s">
        <v>211</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212</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213</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212</v>
      </c>
      <c r="D30" s="163">
        <f>'Ratios 2021'!D38</f>
        <v>0.07032172162</v>
      </c>
      <c r="E30" s="163">
        <f>'Ratios 2022'!D38</f>
        <v>0.05746436555</v>
      </c>
      <c r="F30" s="163">
        <f>'Ratios 2023'!D38</f>
        <v>0.06303343647</v>
      </c>
      <c r="G30" s="181">
        <f>average(D30:F30)</f>
        <v>0.06360650788</v>
      </c>
      <c r="H30" s="150" t="s">
        <v>215</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216</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217</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0.8617119703</v>
      </c>
      <c r="E35" s="163">
        <f>'Ratios 2022'!E41</f>
        <v>0.8607447401</v>
      </c>
      <c r="F35" s="163">
        <f>'Ratios 2023'!E41</f>
        <v>0.8742023439</v>
      </c>
      <c r="G35" s="181">
        <f t="shared" ref="G35:G37" si="1">average(D35:F35)</f>
        <v>0.8655530181</v>
      </c>
      <c r="H35" s="181"/>
      <c r="I35" s="43"/>
      <c r="J35" s="43"/>
      <c r="K35" s="43"/>
      <c r="L35" s="43"/>
      <c r="M35" s="43"/>
      <c r="N35" s="43"/>
      <c r="O35" s="43"/>
      <c r="P35" s="43"/>
      <c r="Q35" s="43"/>
      <c r="R35" s="43"/>
      <c r="S35" s="43"/>
      <c r="T35" s="43"/>
      <c r="U35" s="43"/>
      <c r="V35" s="43"/>
      <c r="W35" s="43"/>
      <c r="X35" s="43"/>
      <c r="Y35" s="43"/>
    </row>
    <row r="36">
      <c r="A36" s="139"/>
      <c r="B36" s="52"/>
      <c r="C36" s="148" t="s">
        <v>219</v>
      </c>
      <c r="D36" s="163">
        <f>'Ratios 2021'!E42</f>
        <v>0.1285603216</v>
      </c>
      <c r="E36" s="163">
        <f>'Ratios 2022'!E42</f>
        <v>0.1295469964</v>
      </c>
      <c r="F36" s="163">
        <f>'Ratios 2023'!E42</f>
        <v>0.1175311378</v>
      </c>
      <c r="G36" s="181">
        <f t="shared" si="1"/>
        <v>0.1252128186</v>
      </c>
      <c r="H36" s="181"/>
      <c r="I36" s="43"/>
      <c r="J36" s="43"/>
      <c r="K36" s="43"/>
      <c r="L36" s="43"/>
      <c r="M36" s="43"/>
      <c r="N36" s="43"/>
      <c r="O36" s="43"/>
      <c r="P36" s="43"/>
      <c r="Q36" s="43"/>
      <c r="R36" s="43"/>
      <c r="S36" s="43"/>
      <c r="T36" s="43"/>
      <c r="U36" s="43"/>
      <c r="V36" s="43"/>
      <c r="W36" s="43"/>
      <c r="X36" s="43"/>
      <c r="Y36" s="43"/>
    </row>
    <row r="37">
      <c r="A37" s="139"/>
      <c r="B37" s="182"/>
      <c r="C37" s="148" t="s">
        <v>220</v>
      </c>
      <c r="D37" s="163">
        <f>'Ratios 2021'!E43</f>
        <v>0.009727708041</v>
      </c>
      <c r="E37" s="163">
        <f>'Ratios 2022'!E43</f>
        <v>0.009708263436</v>
      </c>
      <c r="F37" s="163">
        <f>'Ratios 2023'!E43</f>
        <v>0.008266518317</v>
      </c>
      <c r="G37" s="181">
        <f t="shared" si="1"/>
        <v>0.009234163264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221</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222</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225</v>
      </c>
      <c r="D42" s="166">
        <f>'Ratios 2021'!D49</f>
        <v>104.6488652</v>
      </c>
      <c r="E42" s="166">
        <f>'Ratios 2022'!D49</f>
        <v>106.3585652</v>
      </c>
      <c r="F42" s="166">
        <f>'Ratios 2023'!D49</f>
        <v>113.3305553</v>
      </c>
      <c r="G42" s="183">
        <f>average(D42:F42)</f>
        <v>108.1126619</v>
      </c>
      <c r="H42" s="150" t="s">
        <v>226</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227</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228</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231</v>
      </c>
      <c r="D47" s="149">
        <f>'Ratios 2021'!D54</f>
        <v>1.665298654</v>
      </c>
      <c r="E47" s="149">
        <f>'Ratios 2022'!D54</f>
        <v>1.807521069</v>
      </c>
      <c r="F47" s="149">
        <f>'Ratios 2023'!D54</f>
        <v>2.752730879</v>
      </c>
      <c r="G47" s="177">
        <f>average(D47:F47)</f>
        <v>2.075183534</v>
      </c>
      <c r="H47" s="150" t="s">
        <v>232</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233</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234</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237</v>
      </c>
      <c r="D52" s="184">
        <f>'Ratios 2021'!D59</f>
        <v>0.2254960319</v>
      </c>
      <c r="E52" s="184">
        <f>'Ratios 2022'!D59</f>
        <v>0.2267290927</v>
      </c>
      <c r="F52" s="184">
        <f>'Ratios 2023'!D59</f>
        <v>0.4394991302</v>
      </c>
      <c r="G52" s="185">
        <f>average(D52:F52)</f>
        <v>0.2972414183</v>
      </c>
      <c r="H52" s="150" t="s">
        <v>238</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NEW YORK EDGE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YORK EDGE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960552.0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4.8616682E7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797067.0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50374301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301925.0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301925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287.0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34290.0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278206.0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-243916</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2578.0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2578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50435175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NEW YORK EDGE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911259</v>
      </c>
      <c r="D7" s="99">
        <v>0.0</v>
      </c>
      <c r="E7" s="99">
        <v>911259.0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30097723</v>
      </c>
      <c r="D9" s="99">
        <v>2.6399778E7</v>
      </c>
      <c r="E9" s="99">
        <v>3361510.0</v>
      </c>
      <c r="F9" s="99">
        <v>336435.0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162196</v>
      </c>
      <c r="D10" s="99">
        <v>138654.0</v>
      </c>
      <c r="E10" s="99">
        <v>21805.0</v>
      </c>
      <c r="F10" s="99">
        <v>1737.0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2018409</v>
      </c>
      <c r="D11" s="99">
        <v>1725452.0</v>
      </c>
      <c r="E11" s="99">
        <v>271351.0</v>
      </c>
      <c r="F11" s="99">
        <v>21606.0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2418928</v>
      </c>
      <c r="D12" s="99">
        <v>2067838.0</v>
      </c>
      <c r="E12" s="99">
        <v>325196.0</v>
      </c>
      <c r="F12" s="99">
        <v>25894.0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57561</v>
      </c>
      <c r="D15" s="99">
        <v>0.0</v>
      </c>
      <c r="E15" s="99">
        <v>57561.0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83064</v>
      </c>
      <c r="D16" s="99">
        <v>0.0</v>
      </c>
      <c r="E16" s="99">
        <v>83064.0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255000</v>
      </c>
      <c r="D17" s="99">
        <v>0.0</v>
      </c>
      <c r="E17" s="99">
        <v>255000.0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2239867</v>
      </c>
      <c r="D20" s="99">
        <v>1815865.0</v>
      </c>
      <c r="E20" s="99">
        <v>379152.0</v>
      </c>
      <c r="F20" s="99">
        <v>44850.0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93406</v>
      </c>
      <c r="D21" s="99">
        <v>0.0</v>
      </c>
      <c r="E21" s="99">
        <v>93406.0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17533</v>
      </c>
      <c r="D22" s="99">
        <v>1029.0</v>
      </c>
      <c r="E22" s="99">
        <v>2166.0</v>
      </c>
      <c r="F22" s="99">
        <v>14338.0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570170</v>
      </c>
      <c r="D25" s="99">
        <v>229431.0</v>
      </c>
      <c r="E25" s="99">
        <v>326655.0</v>
      </c>
      <c r="F25" s="99">
        <v>14084.0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25697</v>
      </c>
      <c r="D26" s="99">
        <v>10381.0</v>
      </c>
      <c r="E26" s="99">
        <v>15120.0</v>
      </c>
      <c r="F26" s="99">
        <v>196.0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12813</v>
      </c>
      <c r="D28" s="99">
        <v>0.0</v>
      </c>
      <c r="E28" s="99">
        <v>7813.0</v>
      </c>
      <c r="F28" s="99">
        <v>5000.0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25742</v>
      </c>
      <c r="D29" s="99">
        <v>0.0</v>
      </c>
      <c r="E29" s="99">
        <v>25742.0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40354</v>
      </c>
      <c r="D31" s="99">
        <v>38185.0</v>
      </c>
      <c r="E31" s="99">
        <v>2082.0</v>
      </c>
      <c r="F31" s="99">
        <v>87.0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233458</v>
      </c>
      <c r="D32" s="99">
        <v>220908.0</v>
      </c>
      <c r="E32" s="99">
        <v>12044.0</v>
      </c>
      <c r="F32" s="99">
        <v>506.0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9130644</v>
      </c>
      <c r="D34" s="99">
        <v>9130644.0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323417</v>
      </c>
      <c r="D35" s="99">
        <v>323417.0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175030</v>
      </c>
      <c r="D36" s="99">
        <v>101636.0</v>
      </c>
      <c r="E36" s="99">
        <v>61580.0</v>
      </c>
      <c r="F36" s="99">
        <v>11814.0</v>
      </c>
      <c r="G36" s="43"/>
      <c r="H36" s="43"/>
      <c r="I36" s="43"/>
      <c r="J36" s="43"/>
      <c r="K36" s="43"/>
      <c r="L36" s="43"/>
      <c r="M36" s="43"/>
      <c r="N36" s="43"/>
      <c r="O36" s="43"/>
      <c r="P36" s="43"/>
      <c r="Q36" s="43"/>
      <c r="R36" s="43"/>
      <c r="S36" s="43"/>
      <c r="T36" s="43"/>
      <c r="U36" s="43"/>
      <c r="V36" s="43"/>
      <c r="W36" s="43"/>
      <c r="X36" s="43"/>
      <c r="Y36" s="43"/>
      <c r="Z36" s="43"/>
    </row>
    <row r="37">
      <c r="A37" s="45" t="s">
        <v>52</v>
      </c>
      <c r="B37" s="103" t="s">
        <v>138</v>
      </c>
      <c r="C37" s="98">
        <f t="shared" si="1"/>
        <v>160953</v>
      </c>
      <c r="D37" s="99">
        <v>110830.0</v>
      </c>
      <c r="E37" s="99">
        <v>48174.0</v>
      </c>
      <c r="F37" s="99">
        <v>1949.0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430683</v>
      </c>
      <c r="D38" s="99">
        <v>326827.0</v>
      </c>
      <c r="E38" s="99">
        <v>100987.0</v>
      </c>
      <c r="F38" s="99">
        <v>2869.0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49483907</v>
      </c>
      <c r="D40" s="104">
        <f t="shared" si="2"/>
        <v>42640875</v>
      </c>
      <c r="E40" s="104">
        <f t="shared" si="2"/>
        <v>6361667</v>
      </c>
      <c r="F40" s="104">
        <f t="shared" si="2"/>
        <v>481365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YORK EDGE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5982066.0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2.0112663E7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71799.0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1489055.0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706532.0</v>
      </c>
      <c r="E12" s="109">
        <f>D11-D12</f>
        <v>782523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406970.0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28860.0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27384881</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6657728.0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9055086.0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6175182.0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21887996</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5371885.0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125000.0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5496885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27384881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NEW YORK EDGE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182</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183</v>
      </c>
      <c r="C3" s="145" t="s">
        <v>184</v>
      </c>
      <c r="D3" s="146">
        <f>'Expenses 2021'!C40</f>
        <v>49483907</v>
      </c>
      <c r="E3" s="147"/>
      <c r="F3" s="43"/>
      <c r="G3" s="43"/>
      <c r="H3" s="43"/>
      <c r="I3" s="43"/>
      <c r="J3" s="43"/>
      <c r="K3" s="43"/>
      <c r="L3" s="43"/>
      <c r="M3" s="43"/>
      <c r="N3" s="43"/>
      <c r="O3" s="43"/>
      <c r="P3" s="43"/>
      <c r="Q3" s="43"/>
      <c r="R3" s="43"/>
      <c r="S3" s="43"/>
      <c r="T3" s="43"/>
      <c r="U3" s="43"/>
      <c r="V3" s="43"/>
      <c r="W3" s="43"/>
      <c r="X3" s="43"/>
      <c r="Y3" s="43"/>
    </row>
    <row r="4">
      <c r="A4" s="139"/>
      <c r="B4" s="49"/>
      <c r="C4" s="145" t="s">
        <v>185</v>
      </c>
      <c r="D4" s="146">
        <f>'Expenses 2021'!C31</f>
        <v>40354</v>
      </c>
      <c r="E4" s="147"/>
      <c r="F4" s="43"/>
      <c r="G4" s="43"/>
      <c r="H4" s="43"/>
      <c r="I4" s="43"/>
      <c r="J4" s="43"/>
      <c r="K4" s="43"/>
      <c r="L4" s="43"/>
      <c r="M4" s="43"/>
      <c r="N4" s="43"/>
      <c r="O4" s="43"/>
      <c r="P4" s="43"/>
      <c r="Q4" s="43"/>
      <c r="R4" s="43"/>
      <c r="S4" s="43"/>
      <c r="T4" s="43"/>
      <c r="U4" s="43"/>
      <c r="V4" s="43"/>
      <c r="W4" s="43"/>
      <c r="X4" s="43"/>
      <c r="Y4" s="43"/>
    </row>
    <row r="5">
      <c r="A5" s="139"/>
      <c r="B5" s="49"/>
      <c r="C5" s="145" t="s">
        <v>186</v>
      </c>
      <c r="D5" s="146">
        <f>D3-D4</f>
        <v>49443553</v>
      </c>
      <c r="E5" s="147"/>
      <c r="F5" s="43"/>
      <c r="G5" s="43"/>
      <c r="H5" s="43"/>
      <c r="I5" s="43"/>
      <c r="J5" s="43"/>
      <c r="K5" s="43"/>
      <c r="L5" s="43"/>
      <c r="M5" s="43"/>
      <c r="N5" s="43"/>
      <c r="O5" s="43"/>
      <c r="P5" s="43"/>
      <c r="Q5" s="43"/>
      <c r="R5" s="43"/>
      <c r="S5" s="43"/>
      <c r="T5" s="43"/>
      <c r="U5" s="43"/>
      <c r="V5" s="43"/>
      <c r="W5" s="43"/>
      <c r="X5" s="43"/>
      <c r="Y5" s="43"/>
    </row>
    <row r="6">
      <c r="A6" s="139"/>
      <c r="B6" s="49"/>
      <c r="C6" s="145" t="s">
        <v>187</v>
      </c>
      <c r="D6" s="146">
        <f>D5/12</f>
        <v>4120296.083</v>
      </c>
      <c r="E6" s="147"/>
      <c r="F6" s="43"/>
      <c r="G6" s="43"/>
      <c r="H6" s="43"/>
      <c r="I6" s="43"/>
      <c r="J6" s="43"/>
      <c r="K6" s="43"/>
      <c r="L6" s="43"/>
      <c r="M6" s="43"/>
      <c r="N6" s="43"/>
      <c r="O6" s="43"/>
      <c r="P6" s="43"/>
      <c r="Q6" s="43"/>
      <c r="R6" s="43"/>
      <c r="S6" s="43"/>
      <c r="T6" s="43"/>
      <c r="U6" s="43"/>
      <c r="V6" s="43"/>
      <c r="W6" s="43"/>
      <c r="X6" s="43"/>
      <c r="Y6" s="43"/>
    </row>
    <row r="7">
      <c r="A7" s="139"/>
      <c r="B7" s="49"/>
      <c r="C7" s="145" t="s">
        <v>188</v>
      </c>
      <c r="D7" s="75">
        <f>'Balance Sheet 2021'!E2+'Balance Sheet 2021'!E3</f>
        <v>5982066</v>
      </c>
      <c r="E7" s="147"/>
      <c r="F7" s="43"/>
      <c r="G7" s="43"/>
      <c r="H7" s="43"/>
      <c r="I7" s="43"/>
      <c r="J7" s="43"/>
      <c r="K7" s="43"/>
      <c r="L7" s="43"/>
      <c r="M7" s="43"/>
      <c r="N7" s="43"/>
      <c r="O7" s="43"/>
      <c r="P7" s="43"/>
      <c r="Q7" s="43"/>
      <c r="R7" s="43"/>
      <c r="S7" s="43"/>
      <c r="T7" s="43"/>
      <c r="U7" s="43"/>
      <c r="V7" s="43"/>
      <c r="W7" s="43"/>
      <c r="X7" s="43"/>
      <c r="Y7" s="43"/>
    </row>
    <row r="8">
      <c r="A8" s="139"/>
      <c r="B8" s="49"/>
      <c r="C8" s="148" t="s">
        <v>182</v>
      </c>
      <c r="D8" s="149">
        <f>D7/D6</f>
        <v>1.45185343</v>
      </c>
      <c r="E8" s="150" t="s">
        <v>189</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190</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191</v>
      </c>
      <c r="C11" s="145" t="s">
        <v>192</v>
      </c>
      <c r="D11" s="75">
        <f>'Balance Sheet 2021'!E30</f>
        <v>5371885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193</v>
      </c>
      <c r="D12" s="75">
        <f>'Expenses 2021'!C40</f>
        <v>49483907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194</v>
      </c>
      <c r="D13" s="146">
        <f>D12/12</f>
        <v>4123658.917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190</v>
      </c>
      <c r="D14" s="149">
        <f>D11/D13</f>
        <v>1.302698673</v>
      </c>
      <c r="E14" s="150" t="s">
        <v>189</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195</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196</v>
      </c>
      <c r="C17" s="145" t="s">
        <v>197</v>
      </c>
      <c r="D17" s="75">
        <f>sum('Balance Sheet 2021'!E13:E15)</f>
        <v>406970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193</v>
      </c>
      <c r="D18" s="75">
        <f>'Expenses 2021'!C40</f>
        <v>49483907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194</v>
      </c>
      <c r="D19" s="146">
        <f>D18/12</f>
        <v>4123658.917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198</v>
      </c>
      <c r="D20" s="149">
        <f>D17/D19</f>
        <v>0.09869147964</v>
      </c>
      <c r="E20" s="150" t="s">
        <v>189</v>
      </c>
      <c r="F20" s="43"/>
      <c r="G20" s="43"/>
      <c r="H20" s="43"/>
      <c r="I20" s="43"/>
      <c r="J20" s="43"/>
      <c r="K20" s="43"/>
      <c r="L20" s="43"/>
      <c r="M20" s="43"/>
      <c r="N20" s="43"/>
      <c r="O20" s="43"/>
      <c r="P20" s="43"/>
      <c r="Q20" s="43"/>
      <c r="R20" s="43"/>
      <c r="S20" s="43"/>
      <c r="T20" s="43"/>
      <c r="U20" s="43"/>
      <c r="V20" s="43"/>
      <c r="W20" s="43"/>
      <c r="X20" s="43"/>
      <c r="Y20" s="43"/>
    </row>
    <row r="21">
      <c r="A21" s="139"/>
      <c r="B21" s="49"/>
      <c r="C21" s="154" t="s">
        <v>199</v>
      </c>
      <c r="D21" s="155">
        <f>D20+D8</f>
        <v>1.550544909</v>
      </c>
      <c r="E21" s="156" t="s">
        <v>189</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200</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201</v>
      </c>
      <c r="C24" s="160"/>
      <c r="D24" s="161">
        <f>max('Revenues 2021'!E2:E7,'Revenues 2021'!F10:F15)</f>
        <v>48616682</v>
      </c>
      <c r="E24" s="162" t="s">
        <v>202</v>
      </c>
      <c r="F24" s="43"/>
      <c r="G24" s="43"/>
      <c r="H24" s="43"/>
      <c r="I24" s="43"/>
      <c r="J24" s="43"/>
      <c r="K24" s="43"/>
      <c r="L24" s="43"/>
      <c r="M24" s="43"/>
      <c r="N24" s="43"/>
      <c r="O24" s="43"/>
      <c r="P24" s="43"/>
      <c r="Q24" s="43"/>
      <c r="R24" s="43"/>
      <c r="S24" s="43"/>
      <c r="T24" s="43"/>
      <c r="U24" s="43"/>
      <c r="V24" s="43"/>
      <c r="W24" s="43"/>
      <c r="X24" s="43"/>
      <c r="Y24" s="43"/>
    </row>
    <row r="25">
      <c r="A25" s="139"/>
      <c r="B25" s="49"/>
      <c r="C25" s="145" t="s">
        <v>203</v>
      </c>
      <c r="D25" s="146">
        <f>'Revenues 2021'!F44</f>
        <v>50435175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200</v>
      </c>
      <c r="D26" s="163">
        <f>D24/D25</f>
        <v>0.9639439538</v>
      </c>
      <c r="E26" s="150" t="s">
        <v>204</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205</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206</v>
      </c>
      <c r="C29" s="145" t="s">
        <v>207</v>
      </c>
      <c r="D29" s="75">
        <f>SUM('Expenses 2021'!C7:C9)</f>
        <v>31008982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208</v>
      </c>
      <c r="D30" s="75">
        <f>SUM('Expenses 2021'!C10:C12)</f>
        <v>4599533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209</v>
      </c>
      <c r="D31" s="75">
        <f>sum(D29:D30)</f>
        <v>35608515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184</v>
      </c>
      <c r="D32" s="75">
        <f>'Expenses 2021'!C40</f>
        <v>49483907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210</v>
      </c>
      <c r="D33" s="163">
        <f>D31/D32</f>
        <v>0.7195978887</v>
      </c>
      <c r="E33" s="150" t="s">
        <v>211</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212</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213</v>
      </c>
      <c r="C36" s="145" t="s">
        <v>214</v>
      </c>
      <c r="D36" s="75">
        <f>SUM('Expenses 2021'!C10:C11)</f>
        <v>2180605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207</v>
      </c>
      <c r="D37" s="75">
        <f>SUM('Expenses 2021'!C7:C9)</f>
        <v>31008982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212</v>
      </c>
      <c r="D38" s="163">
        <f>D36/D37</f>
        <v>0.07032172162</v>
      </c>
      <c r="E38" s="150" t="s">
        <v>215</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216</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217</v>
      </c>
      <c r="C41" s="148" t="s">
        <v>218</v>
      </c>
      <c r="D41" s="75">
        <f>'Expenses 2021'!D40</f>
        <v>42640875</v>
      </c>
      <c r="E41" s="165">
        <f t="shared" ref="E41:E44" si="1">D41/$D$44</f>
        <v>0.8617119703</v>
      </c>
      <c r="F41" s="43"/>
      <c r="G41" s="43"/>
      <c r="H41" s="43"/>
      <c r="I41" s="43"/>
      <c r="J41" s="43"/>
      <c r="K41" s="43"/>
      <c r="L41" s="43"/>
      <c r="M41" s="43"/>
      <c r="N41" s="43"/>
      <c r="O41" s="43"/>
      <c r="P41" s="43"/>
      <c r="Q41" s="43"/>
      <c r="R41" s="43"/>
      <c r="S41" s="43"/>
      <c r="T41" s="43"/>
      <c r="U41" s="43"/>
      <c r="V41" s="43"/>
      <c r="W41" s="43"/>
      <c r="X41" s="43"/>
      <c r="Y41" s="43"/>
    </row>
    <row r="42">
      <c r="A42" s="139"/>
      <c r="B42" s="49"/>
      <c r="C42" s="148" t="s">
        <v>219</v>
      </c>
      <c r="D42" s="146">
        <f>'Expenses 2021'!E40</f>
        <v>6361667</v>
      </c>
      <c r="E42" s="165">
        <f t="shared" si="1"/>
        <v>0.1285603216</v>
      </c>
      <c r="F42" s="43"/>
      <c r="G42" s="43"/>
      <c r="H42" s="43"/>
      <c r="I42" s="43"/>
      <c r="J42" s="43"/>
      <c r="K42" s="43"/>
      <c r="L42" s="43"/>
      <c r="M42" s="43"/>
      <c r="N42" s="43"/>
      <c r="O42" s="43"/>
      <c r="P42" s="43"/>
      <c r="Q42" s="43"/>
      <c r="R42" s="43"/>
      <c r="S42" s="43"/>
      <c r="T42" s="43"/>
      <c r="U42" s="43"/>
      <c r="V42" s="43"/>
      <c r="W42" s="43"/>
      <c r="X42" s="43"/>
      <c r="Y42" s="43"/>
    </row>
    <row r="43">
      <c r="A43" s="139"/>
      <c r="B43" s="49"/>
      <c r="C43" s="148" t="s">
        <v>220</v>
      </c>
      <c r="D43" s="146">
        <f>'Expenses 2021'!F40</f>
        <v>481365</v>
      </c>
      <c r="E43" s="165">
        <f t="shared" si="1"/>
        <v>0.009727708041</v>
      </c>
      <c r="F43" s="43"/>
      <c r="G43" s="43"/>
      <c r="H43" s="43"/>
      <c r="I43" s="43"/>
      <c r="J43" s="43"/>
      <c r="K43" s="43"/>
      <c r="L43" s="43"/>
      <c r="M43" s="43"/>
      <c r="N43" s="43"/>
      <c r="O43" s="43"/>
      <c r="P43" s="43"/>
      <c r="Q43" s="43"/>
      <c r="R43" s="43"/>
      <c r="S43" s="43"/>
      <c r="T43" s="43"/>
      <c r="U43" s="43"/>
      <c r="V43" s="43"/>
      <c r="W43" s="43"/>
      <c r="X43" s="43"/>
      <c r="Y43" s="43"/>
    </row>
    <row r="44">
      <c r="A44" s="139"/>
      <c r="B44" s="49"/>
      <c r="C44" s="145" t="s">
        <v>184</v>
      </c>
      <c r="D44" s="146">
        <f>sum(D41:D43)</f>
        <v>49483907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221</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222</v>
      </c>
      <c r="C47" s="145" t="s">
        <v>223</v>
      </c>
      <c r="D47" s="146">
        <f>'Revenues 2021'!F9</f>
        <v>50374301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224</v>
      </c>
      <c r="D48" s="146">
        <f>'Expenses 2021'!F40</f>
        <v>481365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225</v>
      </c>
      <c r="D49" s="166">
        <f>if(D48=0, "$0",D47/D48)</f>
        <v>104.6488652</v>
      </c>
      <c r="E49" s="150" t="s">
        <v>226</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227</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228</v>
      </c>
      <c r="C52" s="145" t="s">
        <v>229</v>
      </c>
      <c r="D52" s="146">
        <f>sum('Balance Sheet 2021'!E2:E10)</f>
        <v>26166528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230</v>
      </c>
      <c r="D53" s="146">
        <f>sum('Balance Sheet 2021'!E19:E22)</f>
        <v>15712814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231</v>
      </c>
      <c r="D54" s="168">
        <f>D52/D53</f>
        <v>1.665298654</v>
      </c>
      <c r="E54" s="150" t="s">
        <v>232</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233</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234</v>
      </c>
      <c r="C57" s="145" t="s">
        <v>235</v>
      </c>
      <c r="D57" s="146">
        <f>sum('Balance Sheet 2021'!E25:E26)</f>
        <v>6175182</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236</v>
      </c>
      <c r="D58" s="146">
        <f>'Balance Sheet 2021'!E18</f>
        <v>27384881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237</v>
      </c>
      <c r="D59" s="169">
        <f>D57/D58</f>
        <v>0.2254960319</v>
      </c>
      <c r="E59" s="150" t="s">
        <v>238</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NEW YORK EDGE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877589.0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6.3968748E7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1038008.0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65884345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464630.0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464630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4868.0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10516.0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238457.0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-227941</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85599.0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85599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66211501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NEW YORK EDGE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996992</v>
      </c>
      <c r="D7" s="99">
        <v>0.0</v>
      </c>
      <c r="E7" s="99">
        <v>996992.0</v>
      </c>
      <c r="F7" s="99">
        <v>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38220112</v>
      </c>
      <c r="D9" s="99">
        <v>3.3338463E7</v>
      </c>
      <c r="E9" s="99">
        <v>4504400.0</v>
      </c>
      <c r="F9" s="99">
        <v>377249.0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2253586</v>
      </c>
      <c r="D11" s="99">
        <v>1915774.0</v>
      </c>
      <c r="E11" s="99">
        <v>316134.0</v>
      </c>
      <c r="F11" s="99">
        <v>21678.0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3063436</v>
      </c>
      <c r="D12" s="99">
        <v>2604227.0</v>
      </c>
      <c r="E12" s="99">
        <v>429740.0</v>
      </c>
      <c r="F12" s="99">
        <v>29469.0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13916</v>
      </c>
      <c r="D15" s="99">
        <v>0.0</v>
      </c>
      <c r="E15" s="99">
        <v>13916.0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114646</v>
      </c>
      <c r="D16" s="99">
        <v>0.0</v>
      </c>
      <c r="E16" s="99">
        <v>114646.0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255400</v>
      </c>
      <c r="D17" s="99">
        <v>0.0</v>
      </c>
      <c r="E17" s="99">
        <v>255400.0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4447734</v>
      </c>
      <c r="D20" s="99">
        <v>4082112.0</v>
      </c>
      <c r="E20" s="99">
        <v>266821.0</v>
      </c>
      <c r="F20" s="99">
        <v>98801.0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582725</v>
      </c>
      <c r="D21" s="99">
        <v>0.0</v>
      </c>
      <c r="E21" s="99">
        <v>510324.0</v>
      </c>
      <c r="F21" s="99">
        <v>72401.0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90714</v>
      </c>
      <c r="D22" s="99">
        <v>85820.0</v>
      </c>
      <c r="E22" s="99">
        <v>4673.0</v>
      </c>
      <c r="F22" s="99">
        <v>221.0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646079</v>
      </c>
      <c r="D25" s="99">
        <v>611217.0</v>
      </c>
      <c r="E25" s="99">
        <v>33290.0</v>
      </c>
      <c r="F25" s="99">
        <v>1572.0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87906</v>
      </c>
      <c r="D26" s="99">
        <v>21587.0</v>
      </c>
      <c r="E26" s="99">
        <v>63297.0</v>
      </c>
      <c r="F26" s="99">
        <v>3022.0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33593</v>
      </c>
      <c r="D28" s="99">
        <v>0.0</v>
      </c>
      <c r="E28" s="99">
        <v>33593.0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70197</v>
      </c>
      <c r="D29" s="99">
        <v>0.0</v>
      </c>
      <c r="E29" s="99">
        <v>70197.0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98696</v>
      </c>
      <c r="D31" s="99">
        <v>93371.0</v>
      </c>
      <c r="E31" s="99">
        <v>5085.0</v>
      </c>
      <c r="F31" s="99">
        <v>240.0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274259</v>
      </c>
      <c r="D32" s="99">
        <v>259460.0</v>
      </c>
      <c r="E32" s="99">
        <v>14131.0</v>
      </c>
      <c r="F32" s="99">
        <v>668.0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9616014</v>
      </c>
      <c r="D34" s="99">
        <v>9616014.0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1275932</v>
      </c>
      <c r="D35" s="99">
        <v>1207737.0</v>
      </c>
      <c r="E35" s="99">
        <v>64070.0</v>
      </c>
      <c r="F35" s="99">
        <v>4125.0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585614</v>
      </c>
      <c r="D36" s="99">
        <v>72792.0</v>
      </c>
      <c r="E36" s="99">
        <v>504534.0</v>
      </c>
      <c r="F36" s="99">
        <v>8288.0</v>
      </c>
      <c r="G36" s="43"/>
      <c r="H36" s="43"/>
      <c r="I36" s="43"/>
      <c r="J36" s="43"/>
      <c r="K36" s="43"/>
      <c r="L36" s="43"/>
      <c r="M36" s="43"/>
      <c r="N36" s="43"/>
      <c r="O36" s="43"/>
      <c r="P36" s="43"/>
      <c r="Q36" s="43"/>
      <c r="R36" s="43"/>
      <c r="S36" s="43"/>
      <c r="T36" s="43"/>
      <c r="U36" s="43"/>
      <c r="V36" s="43"/>
      <c r="W36" s="43"/>
      <c r="X36" s="43"/>
      <c r="Y36" s="43"/>
      <c r="Z36" s="43"/>
    </row>
    <row r="37">
      <c r="A37" s="45" t="s">
        <v>52</v>
      </c>
      <c r="B37" s="60" t="s">
        <v>241</v>
      </c>
      <c r="C37" s="98">
        <f t="shared" si="1"/>
        <v>325907</v>
      </c>
      <c r="D37" s="99">
        <v>308321.0</v>
      </c>
      <c r="E37" s="99">
        <v>16793.0</v>
      </c>
      <c r="F37" s="99">
        <v>793.0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753525</v>
      </c>
      <c r="D38" s="99">
        <v>704630.0</v>
      </c>
      <c r="E38" s="99">
        <v>47967.0</v>
      </c>
      <c r="F38" s="99">
        <v>928.0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4">
        <f t="shared" ref="C40:F40" si="2">sum(C3:C39)</f>
        <v>63806983</v>
      </c>
      <c r="D40" s="104">
        <f t="shared" si="2"/>
        <v>54921525</v>
      </c>
      <c r="E40" s="104">
        <f t="shared" si="2"/>
        <v>8266003</v>
      </c>
      <c r="F40" s="104">
        <f t="shared" si="2"/>
        <v>619455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NEW YORK EDGE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141</v>
      </c>
      <c r="B2" s="45">
        <v>1.0</v>
      </c>
      <c r="C2" s="46" t="s">
        <v>142</v>
      </c>
      <c r="D2" s="111"/>
      <c r="E2" s="112">
        <v>932402.0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3"/>
      <c r="E5" s="112">
        <v>1.9844532E7</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1"/>
      <c r="E10" s="112">
        <v>484423.0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2">
        <v>5081330.0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2">
        <v>805229.0</v>
      </c>
      <c r="E12" s="109">
        <f>D11-D12</f>
        <v>4276101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3"/>
      <c r="E13" s="112">
        <v>1716335.0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3"/>
      <c r="E17" s="112">
        <v>5825332.0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4"/>
      <c r="E18" s="115">
        <f>sum(E2:E17)</f>
        <v>33079125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6">
        <v>17.0</v>
      </c>
      <c r="C19" s="117" t="s">
        <v>162</v>
      </c>
      <c r="D19" s="118"/>
      <c r="E19" s="112">
        <v>6076760.0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163</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164</v>
      </c>
      <c r="D21" s="118"/>
      <c r="E21" s="112">
        <v>5685956.0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165</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166</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167</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168</v>
      </c>
      <c r="D25" s="122"/>
      <c r="E25" s="119">
        <v>7500000.0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169</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170</v>
      </c>
      <c r="D27" s="118"/>
      <c r="E27" s="119">
        <v>5796472.0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171</v>
      </c>
      <c r="D28" s="126"/>
      <c r="E28" s="127">
        <f>sum(E19:E27)</f>
        <v>25059188</v>
      </c>
      <c r="F28" s="43"/>
      <c r="G28" s="43"/>
      <c r="H28" s="43"/>
      <c r="I28" s="43"/>
      <c r="J28" s="43"/>
      <c r="K28" s="43"/>
      <c r="L28" s="43"/>
      <c r="M28" s="43"/>
      <c r="N28" s="43"/>
      <c r="O28" s="43"/>
      <c r="P28" s="43"/>
      <c r="Q28" s="43"/>
      <c r="R28" s="43"/>
      <c r="S28" s="43"/>
      <c r="T28" s="43"/>
      <c r="U28" s="43"/>
      <c r="V28" s="43"/>
      <c r="W28" s="43"/>
      <c r="X28" s="43"/>
      <c r="Y28" s="43"/>
      <c r="Z28" s="43"/>
    </row>
    <row r="29">
      <c r="A29" s="65" t="s">
        <v>172</v>
      </c>
      <c r="B29" s="128"/>
      <c r="C29" s="129" t="s">
        <v>173</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174</v>
      </c>
      <c r="D30" s="118"/>
      <c r="E30" s="112">
        <v>7663169.0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175</v>
      </c>
      <c r="D31" s="118"/>
      <c r="E31" s="112">
        <v>356768.0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176</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177</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178</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179</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180</v>
      </c>
      <c r="D36" s="132"/>
      <c r="E36" s="127">
        <f>sum(E30:E35)</f>
        <v>8019937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181</v>
      </c>
      <c r="D37" s="136"/>
      <c r="E37" s="137">
        <f>E36+E28</f>
        <v>33079125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