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<sst xmlns="http://schemas.openxmlformats.org/spreadsheetml/2006/main" count="879" uniqueCount="260">
  <si>
    <t xml:space="preserve">HMONG AMERICAN PARTNERSHIP </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</si>
  <si>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</si>
  <si>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</si>
  <si>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</si>
  <si>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</si>
  <si>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</si>
  <si>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</si>
  <si>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</si>
  <si>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</si>
  <si>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</si>
  <si>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</si>
  <si>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</si>
  <si>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</si>
  <si>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</si>
  <si>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</si>
  <si>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</si>
  <si>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</si>
  <si>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</si>
  <si>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</si>
  <si>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</si>
  <si>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</si>
  <si>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</si>
  <si>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</si>
  <si>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</si>
  <si>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</si>
  <si>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</si>
  <si>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</si>
  <si>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</si>
  <si>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</si>
  <si>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</si>
  <si>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</si>
  <si>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</si>
  <si>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</si>
  <si>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</si>
  <si>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</si>
  <si>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</si>
  <si>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</si>
  <si>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</si>
  <si>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</si>
  <si>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</si>
  <si>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</si>
  <si>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</si>
  <si>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</si>
  <si>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</si>
  <si>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</si>
  <si>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</si>
  <si>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</si>
  <si>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</si>
  <si>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</si>
  <si>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</si>
  <si>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</si>
  <si>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</si>
  <si>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</si>
  <si>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</si>
  <si>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</si>
  <si>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</si>
  <si>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</si>
  <si>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</si>
  <si>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</si>
  <si>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</si>
  <si>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</si>
  <si>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</si>
  <si>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</si>
  <si>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</si>
  <si>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TRANSPORTATION REVENUE</t>
  </si>
  <si>
    <t>RENTAL INCOME</t>
  </si>
  <si>
    <t>EARNED INCOME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</si>
  <si>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</si>
  <si>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</si>
  <si>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</si>
  <si>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</si>
  <si>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</si>
  <si>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</si>
  <si>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</si>
  <si>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</si>
  <si>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</si>
  <si>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</si>
  <si>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</si>
  <si>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</si>
  <si>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</si>
  <si>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</si>
  <si>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</si>
  <si>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</si>
  <si>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</si>
  <si>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</si>
  <si>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</si>
  <si>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</si>
  <si>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</si>
  <si>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</si>
  <si>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</si>
  <si>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</si>
  <si>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</si>
  <si>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</si>
  <si>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</si>
  <si>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</si>
  <si>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</si>
  <si>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</si>
  <si>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</si>
  <si>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</si>
  <si>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MISC REVENUE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</si>
  <si>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</si>
  <si>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</si>
  <si>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</si>
  <si>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</si>
  <si>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</si>
  <si>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</si>
  <si>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</si>
  <si>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</si>
  <si>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</si>
  <si>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</si>
  <si>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</si>
  <si>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</si>
  <si>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</si>
  <si>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</si>
  <si>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</si>
  <si>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</si>
  <si>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</si>
  <si>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</si>
  <si>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</si>
  <si>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</si>
  <si>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</si>
  <si>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</si>
  <si>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</si>
  <si>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</si>
  <si>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</si>
  <si>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</si>
  <si>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</si>
  <si>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</si>
  <si>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</si>
  <si>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</si>
  <si>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</si>
  <si>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</si>
  <si>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</si>
  <si>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</si>
  <si>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</si>
  <si>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</si>
  <si>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</si>
  <si>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CONSULTANTS-SOCIAL</t>
  </si>
  <si>
    <t>CONSULTANTS-COMM</t>
  </si>
  <si>
    <t xml:space="preserve"> PROGRAM-COMM</t>
  </si>
  <si>
    <t>VEHICLE-SOCIAL</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</si>
  <si>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</si>
  <si>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</si>
  <si>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</si>
  <si>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</si>
  <si>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</si>
  <si>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</si>
  <si>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</si>
  <si>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</si>
  <si>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</si>
  <si>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</si>
  <si>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</si>
  <si>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</si>
  <si>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</si>
  <si>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</si>
  <si>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</si>
  <si>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</si>
  <si>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</si>
  <si>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</si>
  <si>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</si>
  <si>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</si>
  <si>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</si>
  <si>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</si>
  <si>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</si>
  <si>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</si>
  <si>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</si>
  <si>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</si>
  <si>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</si>
  <si>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</si>
  <si>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</si>
  <si>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</si>
  <si>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</si>
  <si>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</si>
  <si>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</si>
  <si>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</si>
  <si>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</si>
  <si>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</si>
  <si>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</si>
  <si>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</si>
  <si>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</si>
  <si>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</si>
  <si>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</si>
  <si>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</si>
  <si>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</si>
  <si>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</si>
  <si>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</si>
  <si>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</si>
  <si>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</si>
  <si>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</si>
  <si>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</si>
  <si>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</si>
  <si>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</si>
  <si>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</si>
  <si>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</si>
  <si>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</si>
  <si>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</si>
  <si>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</si>
  <si>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</si>
  <si>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</si>
  <si>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</si>
  <si>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</si>
  <si>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</si>
  <si>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</si>
  <si>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</si>
  <si>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</si>
  <si>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</si>
  <si>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</si>
  <si>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</si>
  <si>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</si>
  <si>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</si>
  <si>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</si>
  <si>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</si>
  <si>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</si>
  <si>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</si>
  <si>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</si>
  <si>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</si>
  <si>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</si>
  <si>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</si>
  <si>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</si>
  <si>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</si>
  <si>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</si>
  <si>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</si>
  <si>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</si>
  <si>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</si>
  <si>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</si>
  <si>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</si>
  <si>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</si>
  <si>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</si>
  <si>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</si>
  <si>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</si>
  <si>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</si>
  <si>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</si>
  <si>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</si>
  <si>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</si>
  <si>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</si>
  <si>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</si>
  <si>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</si>
  <si>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</si>
  <si>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</si>
  <si>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</si>
  <si>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</si>
  <si>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</si>
  <si>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 xml:space="preserve"> PROFESSIONAL-MGT</t>
  </si>
  <si>
    <r>
      <rPr>
        <rFont val="Roboto"/>
        <b/>
        <color rgb="FF000000"/>
        <sz val="10.0"/>
      </rPr>
      <t xml:space="preserve">Program Expenses </t>
    </r>
    <r>
      <rPr>
        <rFont val="Roboto"/>
        <b/>
        <i/>
        <color rgb="FF000000"/>
        <sz val="10.0"/>
      </rPr>
      <t xml:space="preserve">(Program Efficiency Ratio) </t>
    </r>
  </si>
  <si>
    <t>TRANSPORT REVENUE</t>
  </si>
  <si>
    <t>SPONSORSHIP REVENUE</t>
  </si>
  <si>
    <r>
      <rPr>
        <rFont val="Roboto"/>
        <color rgb="FF000000"/>
        <sz val="10.0"/>
      </rPr>
      <t xml:space="preserve">Gross amount from sales of </t>
    </r>
    <r>
      <rPr>
        <rFont val="Roboto"/>
        <color rgb="FF000000"/>
        <sz val="10.0"/>
      </rPr>
      <t>assets other than inventory</t>
    </r>
  </si>
  <si>
    <t>MISCELLANEOUS REVENUE</t>
  </si>
  <si>
    <t>TUITION REVENUE</t>
  </si>
  <si>
    <t>VEHICLE EXPENSE</t>
  </si>
  <si>
    <t>PROGRAM EXPENSES</t>
  </si>
  <si>
    <t xml:space="preserve"> EQUIPMENT EXPENSES</t>
  </si>
  <si>
    <t>MISCELLANEOUS</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</si>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</sst>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HMONG AMERICAN PARTNERSHIP </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184</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185</v>
      </c>
      <c r="C3" s="144" t="s">
        <v>186</v>
      </c>
      <c r="D3" s="145">
        <f>'Expenses 2023'!C40</f>
        <v>13519336</v>
      </c>
      <c r="E3" s="146"/>
      <c r="F3" s="43"/>
      <c r="G3" s="43"/>
      <c r="H3" s="43"/>
      <c r="I3" s="43"/>
      <c r="J3" s="43"/>
      <c r="K3" s="43"/>
      <c r="L3" s="43"/>
      <c r="M3" s="43"/>
      <c r="N3" s="43"/>
      <c r="O3" s="43"/>
      <c r="P3" s="43"/>
      <c r="Q3" s="43"/>
      <c r="R3" s="43"/>
      <c r="S3" s="43"/>
      <c r="T3" s="43"/>
      <c r="U3" s="43"/>
      <c r="V3" s="43"/>
      <c r="W3" s="43"/>
      <c r="X3" s="43"/>
      <c r="Y3" s="43"/>
    </row>
    <row r="4">
      <c r="A4" s="138"/>
      <c r="B4" s="49"/>
      <c r="C4" s="144" t="s">
        <v>187</v>
      </c>
      <c r="D4" s="145">
        <f>'Expenses 2023'!C31</f>
        <v>733554</v>
      </c>
      <c r="E4" s="146"/>
      <c r="F4" s="43"/>
      <c r="G4" s="43"/>
      <c r="H4" s="43"/>
      <c r="I4" s="43"/>
      <c r="J4" s="43"/>
      <c r="K4" s="43"/>
      <c r="L4" s="43"/>
      <c r="M4" s="43"/>
      <c r="N4" s="43"/>
      <c r="O4" s="43"/>
      <c r="P4" s="43"/>
      <c r="Q4" s="43"/>
      <c r="R4" s="43"/>
      <c r="S4" s="43"/>
      <c r="T4" s="43"/>
      <c r="U4" s="43"/>
      <c r="V4" s="43"/>
      <c r="W4" s="43"/>
      <c r="X4" s="43"/>
      <c r="Y4" s="43"/>
    </row>
    <row r="5">
      <c r="A5" s="138"/>
      <c r="B5" s="49"/>
      <c r="C5" s="144" t="s">
        <v>188</v>
      </c>
      <c r="D5" s="145">
        <f>D3-D4</f>
        <v>12785782</v>
      </c>
      <c r="E5" s="146"/>
      <c r="F5" s="43"/>
      <c r="G5" s="43"/>
      <c r="H5" s="43"/>
      <c r="I5" s="43"/>
      <c r="J5" s="43"/>
      <c r="K5" s="43"/>
      <c r="L5" s="43"/>
      <c r="M5" s="43"/>
      <c r="N5" s="43"/>
      <c r="O5" s="43"/>
      <c r="P5" s="43"/>
      <c r="Q5" s="43"/>
      <c r="R5" s="43"/>
      <c r="S5" s="43"/>
      <c r="T5" s="43"/>
      <c r="U5" s="43"/>
      <c r="V5" s="43"/>
      <c r="W5" s="43"/>
      <c r="X5" s="43"/>
      <c r="Y5" s="43"/>
    </row>
    <row r="6">
      <c r="A6" s="138"/>
      <c r="B6" s="49"/>
      <c r="C6" s="144" t="s">
        <v>189</v>
      </c>
      <c r="D6" s="145">
        <f>D5/12</f>
        <v>1065481.833</v>
      </c>
      <c r="E6" s="146"/>
      <c r="F6" s="43"/>
      <c r="G6" s="43"/>
      <c r="H6" s="43"/>
      <c r="I6" s="43"/>
      <c r="J6" s="43"/>
      <c r="K6" s="43"/>
      <c r="L6" s="43"/>
      <c r="M6" s="43"/>
      <c r="N6" s="43"/>
      <c r="O6" s="43"/>
      <c r="P6" s="43"/>
      <c r="Q6" s="43"/>
      <c r="R6" s="43"/>
      <c r="S6" s="43"/>
      <c r="T6" s="43"/>
      <c r="U6" s="43"/>
      <c r="V6" s="43"/>
      <c r="W6" s="43"/>
      <c r="X6" s="43"/>
      <c r="Y6" s="43"/>
    </row>
    <row r="7">
      <c r="A7" s="138"/>
      <c r="B7" s="49"/>
      <c r="C7" s="144" t="s">
        <v>190</v>
      </c>
      <c r="D7" s="75">
        <f>'Balance Sheet 2023'!E2+'Balance Sheet 2023'!E3</f>
        <v>6251960</v>
      </c>
      <c r="E7" s="146"/>
      <c r="F7" s="43"/>
      <c r="G7" s="43"/>
      <c r="H7" s="43"/>
      <c r="I7" s="43"/>
      <c r="J7" s="43"/>
      <c r="K7" s="43"/>
      <c r="L7" s="43"/>
      <c r="M7" s="43"/>
      <c r="N7" s="43"/>
      <c r="O7" s="43"/>
      <c r="P7" s="43"/>
      <c r="Q7" s="43"/>
      <c r="R7" s="43"/>
      <c r="S7" s="43"/>
      <c r="T7" s="43"/>
      <c r="U7" s="43"/>
      <c r="V7" s="43"/>
      <c r="W7" s="43"/>
      <c r="X7" s="43"/>
      <c r="Y7" s="43"/>
    </row>
    <row r="8">
      <c r="A8" s="138"/>
      <c r="B8" s="49"/>
      <c r="C8" s="147" t="s">
        <v>184</v>
      </c>
      <c r="D8" s="148">
        <f>D7/D6</f>
        <v>5.867730265</v>
      </c>
      <c r="E8" s="149" t="s">
        <v>191</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192</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193</v>
      </c>
      <c r="C11" s="144" t="s">
        <v>194</v>
      </c>
      <c r="D11" s="75">
        <f>'Balance Sheet 2023'!E30</f>
        <v>14515946</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195</v>
      </c>
      <c r="D12" s="75">
        <f>'Expenses 2023'!C40</f>
        <v>13519336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196</v>
      </c>
      <c r="D13" s="145">
        <f>D12/12</f>
        <v>1126611.333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192</v>
      </c>
      <c r="D14" s="148">
        <f>D11/D13</f>
        <v>12.88460853</v>
      </c>
      <c r="E14" s="149" t="s">
        <v>191</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197</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198</v>
      </c>
      <c r="C17" s="144" t="s">
        <v>199</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195</v>
      </c>
      <c r="D18" s="75">
        <f>'Expenses 2023'!C40</f>
        <v>13519336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196</v>
      </c>
      <c r="D19" s="145">
        <f>D18/12</f>
        <v>1126611.333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200</v>
      </c>
      <c r="D20" s="148">
        <f>D17/D19</f>
        <v>0</v>
      </c>
      <c r="E20" s="149" t="s">
        <v>191</v>
      </c>
      <c r="F20" s="43"/>
      <c r="G20" s="43"/>
      <c r="H20" s="43"/>
      <c r="I20" s="43"/>
      <c r="J20" s="43"/>
      <c r="K20" s="43"/>
      <c r="L20" s="43"/>
      <c r="M20" s="43"/>
      <c r="N20" s="43"/>
      <c r="O20" s="43"/>
      <c r="P20" s="43"/>
      <c r="Q20" s="43"/>
      <c r="R20" s="43"/>
      <c r="S20" s="43"/>
      <c r="T20" s="43"/>
      <c r="U20" s="43"/>
      <c r="V20" s="43"/>
      <c r="W20" s="43"/>
      <c r="X20" s="43"/>
      <c r="Y20" s="43"/>
    </row>
    <row r="21">
      <c r="A21" s="138"/>
      <c r="B21" s="49"/>
      <c r="C21" s="153" t="s">
        <v>201</v>
      </c>
      <c r="D21" s="154">
        <f>D20+D8</f>
        <v>5.867730265</v>
      </c>
      <c r="E21" s="155" t="s">
        <v>191</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202</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203</v>
      </c>
      <c r="C24" s="159"/>
      <c r="D24" s="160">
        <f>max('Revenues 2023'!E2:E7,'Revenues 2023'!F10:F15)</f>
        <v>11292538</v>
      </c>
      <c r="E24" s="161" t="s">
        <v>204</v>
      </c>
      <c r="F24" s="43"/>
      <c r="G24" s="43"/>
      <c r="H24" s="43"/>
      <c r="I24" s="43"/>
      <c r="J24" s="43"/>
      <c r="K24" s="43"/>
      <c r="L24" s="43"/>
      <c r="M24" s="43"/>
      <c r="N24" s="43"/>
      <c r="O24" s="43"/>
      <c r="P24" s="43"/>
      <c r="Q24" s="43"/>
      <c r="R24" s="43"/>
      <c r="S24" s="43"/>
      <c r="T24" s="43"/>
      <c r="U24" s="43"/>
      <c r="V24" s="43"/>
      <c r="W24" s="43"/>
      <c r="X24" s="43"/>
      <c r="Y24" s="43"/>
    </row>
    <row r="25">
      <c r="A25" s="138"/>
      <c r="B25" s="49"/>
      <c r="C25" s="144" t="s">
        <v>205</v>
      </c>
      <c r="D25" s="145">
        <f>'Revenues 2023'!F44</f>
        <v>19628823</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202</v>
      </c>
      <c r="D26" s="162">
        <f>D24/D25</f>
        <v>0.5753038784</v>
      </c>
      <c r="E26" s="149" t="s">
        <v>206</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207</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208</v>
      </c>
      <c r="C29" s="144" t="s">
        <v>209</v>
      </c>
      <c r="D29" s="75">
        <f>SUM('Expenses 2023'!C7:C9)</f>
        <v>5758479</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210</v>
      </c>
      <c r="D30" s="75">
        <f>SUM('Expenses 2023'!C10:C12)</f>
        <v>735643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211</v>
      </c>
      <c r="D31" s="75">
        <f>sum(D29:D30)</f>
        <v>6494122</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186</v>
      </c>
      <c r="D32" s="75">
        <f>'Expenses 2023'!C40</f>
        <v>13519336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212</v>
      </c>
      <c r="D33" s="162">
        <f>D31/D32</f>
        <v>0.480358059</v>
      </c>
      <c r="E33" s="149" t="s">
        <v>213</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214</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215</v>
      </c>
      <c r="C36" s="144" t="s">
        <v>216</v>
      </c>
      <c r="D36" s="75">
        <f>SUM('Expenses 2023'!C10:C11)</f>
        <v>735643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209</v>
      </c>
      <c r="D37" s="75">
        <f>SUM('Expenses 2023'!C7:C9)</f>
        <v>5758479</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214</v>
      </c>
      <c r="D38" s="162">
        <f>D36/D37</f>
        <v>0.1277495325</v>
      </c>
      <c r="E38" s="149" t="s">
        <v>217</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218</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219</v>
      </c>
      <c r="C41" s="147" t="s">
        <v>243</v>
      </c>
      <c r="D41" s="75">
        <f>'Expenses 2023'!D40</f>
        <v>10919403</v>
      </c>
      <c r="E41" s="164">
        <f t="shared" ref="E41:E44" si="1">D41/$D$44</f>
        <v>0.8076878184</v>
      </c>
      <c r="F41" s="43"/>
      <c r="G41" s="43"/>
      <c r="H41" s="43"/>
      <c r="I41" s="43"/>
      <c r="J41" s="43"/>
      <c r="K41" s="43"/>
      <c r="L41" s="43"/>
      <c r="M41" s="43"/>
      <c r="N41" s="43"/>
      <c r="O41" s="43"/>
      <c r="P41" s="43"/>
      <c r="Q41" s="43"/>
      <c r="R41" s="43"/>
      <c r="S41" s="43"/>
      <c r="T41" s="43"/>
      <c r="U41" s="43"/>
      <c r="V41" s="43"/>
      <c r="W41" s="43"/>
      <c r="X41" s="43"/>
      <c r="Y41" s="43"/>
    </row>
    <row r="42">
      <c r="A42" s="138"/>
      <c r="B42" s="49"/>
      <c r="C42" s="147" t="s">
        <v>221</v>
      </c>
      <c r="D42" s="145">
        <f>'Expenses 2023'!E40</f>
        <v>2295895</v>
      </c>
      <c r="E42" s="164">
        <f t="shared" si="1"/>
        <v>0.1698230594</v>
      </c>
      <c r="F42" s="43"/>
      <c r="G42" s="43"/>
      <c r="H42" s="43"/>
      <c r="I42" s="43"/>
      <c r="J42" s="43"/>
      <c r="K42" s="43"/>
      <c r="L42" s="43"/>
      <c r="M42" s="43"/>
      <c r="N42" s="43"/>
      <c r="O42" s="43"/>
      <c r="P42" s="43"/>
      <c r="Q42" s="43"/>
      <c r="R42" s="43"/>
      <c r="S42" s="43"/>
      <c r="T42" s="43"/>
      <c r="U42" s="43"/>
      <c r="V42" s="43"/>
      <c r="W42" s="43"/>
      <c r="X42" s="43"/>
      <c r="Y42" s="43"/>
    </row>
    <row r="43">
      <c r="A43" s="138"/>
      <c r="B43" s="49"/>
      <c r="C43" s="147" t="s">
        <v>222</v>
      </c>
      <c r="D43" s="145">
        <f>'Expenses 2023'!F40</f>
        <v>304038</v>
      </c>
      <c r="E43" s="164">
        <f t="shared" si="1"/>
        <v>0.02248912225</v>
      </c>
      <c r="F43" s="43"/>
      <c r="G43" s="43"/>
      <c r="H43" s="43"/>
      <c r="I43" s="43"/>
      <c r="J43" s="43"/>
      <c r="K43" s="43"/>
      <c r="L43" s="43"/>
      <c r="M43" s="43"/>
      <c r="N43" s="43"/>
      <c r="O43" s="43"/>
      <c r="P43" s="43"/>
      <c r="Q43" s="43"/>
      <c r="R43" s="43"/>
      <c r="S43" s="43"/>
      <c r="T43" s="43"/>
      <c r="U43" s="43"/>
      <c r="V43" s="43"/>
      <c r="W43" s="43"/>
      <c r="X43" s="43"/>
      <c r="Y43" s="43"/>
    </row>
    <row r="44">
      <c r="A44" s="138"/>
      <c r="B44" s="49"/>
      <c r="C44" s="144" t="s">
        <v>186</v>
      </c>
      <c r="D44" s="145">
        <f>sum(D41:D43)</f>
        <v>13519336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223</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224</v>
      </c>
      <c r="C47" s="144" t="s">
        <v>225</v>
      </c>
      <c r="D47" s="145">
        <f>'Revenues 2023'!F9</f>
        <v>11503266</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226</v>
      </c>
      <c r="D48" s="145">
        <f>'Expenses 2023'!F40</f>
        <v>304038</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227</v>
      </c>
      <c r="D49" s="165">
        <f>if(D48=0, "$0",D47/D48)</f>
        <v>37.83496142</v>
      </c>
      <c r="E49" s="149" t="s">
        <v>228</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229</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230</v>
      </c>
      <c r="C52" s="144" t="s">
        <v>231</v>
      </c>
      <c r="D52" s="145">
        <f>sum('Balance Sheet 2023'!E2:E10)</f>
        <v>18895000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232</v>
      </c>
      <c r="D53" s="145">
        <f>sum('Balance Sheet 2023'!E19:E22)</f>
        <v>2288466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233</v>
      </c>
      <c r="D54" s="167">
        <f>D52/D53</f>
        <v>8.256622559</v>
      </c>
      <c r="E54" s="149" t="s">
        <v>234</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235</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236</v>
      </c>
      <c r="C57" s="144" t="s">
        <v>237</v>
      </c>
      <c r="D57" s="145">
        <f>sum('Balance Sheet 2023'!E25:E26)</f>
        <v>9248745</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238</v>
      </c>
      <c r="D58" s="145">
        <f>'Balance Sheet 2023'!E18</f>
        <v>27196897</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239</v>
      </c>
      <c r="D59" s="168">
        <f>D57/D58</f>
        <v>0.3400661848</v>
      </c>
      <c r="E59" s="149" t="s">
        <v>240</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HMONG AMERICAN PARTNERSHIP </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945361.0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5567263.0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3852958.0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10365582</v>
      </c>
      <c r="G9" s="58"/>
      <c r="H9" s="58"/>
      <c r="I9" s="58"/>
      <c r="J9" s="58"/>
      <c r="K9" s="58"/>
      <c r="L9" s="58"/>
      <c r="M9" s="58"/>
      <c r="N9" s="58"/>
      <c r="O9" s="58"/>
      <c r="P9" s="58"/>
      <c r="Q9" s="58"/>
      <c r="R9" s="58"/>
      <c r="S9" s="58"/>
      <c r="T9" s="58"/>
      <c r="U9" s="58"/>
      <c r="V9" s="58"/>
      <c r="W9" s="58"/>
      <c r="X9" s="58"/>
      <c r="Y9" s="58"/>
      <c r="Z9" s="58"/>
    </row>
    <row r="10">
      <c r="A10" s="44" t="s">
        <v>62</v>
      </c>
      <c r="B10" s="59" t="s">
        <v>63</v>
      </c>
      <c r="C10" s="60" t="s">
        <v>244</v>
      </c>
      <c r="D10" s="15"/>
      <c r="E10" s="15"/>
      <c r="F10" s="48">
        <v>6354886.0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66</v>
      </c>
      <c r="D11" s="61"/>
      <c r="E11" s="61"/>
      <c r="F11" s="62">
        <v>287525.0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245</v>
      </c>
      <c r="D12" s="61"/>
      <c r="E12" s="61"/>
      <c r="F12" s="62">
        <v>78004.0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6720415</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356208.0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442583.0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442583</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442583</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246</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247</v>
      </c>
      <c r="D39" s="74"/>
      <c r="E39" s="48">
        <v>79908.0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248</v>
      </c>
      <c r="D40" s="74"/>
      <c r="E40" s="48">
        <v>2000.0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81908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17966696</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HMONG AMERICAN PARTNERSHIP </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317963</v>
      </c>
      <c r="D4" s="99">
        <v>317963.0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503208</v>
      </c>
      <c r="D7" s="99">
        <v>503208.0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5942492</v>
      </c>
      <c r="D9" s="99">
        <v>4754246.0</v>
      </c>
      <c r="E9" s="99">
        <v>1116654.0</v>
      </c>
      <c r="F9" s="99">
        <v>71592.0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888657</v>
      </c>
      <c r="D11" s="99">
        <v>625502.0</v>
      </c>
      <c r="E11" s="99">
        <v>252754.0</v>
      </c>
      <c r="F11" s="99">
        <v>10401.0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2603475</v>
      </c>
      <c r="D20" s="99">
        <v>1342210.0</v>
      </c>
      <c r="E20" s="99">
        <v>948007.0</v>
      </c>
      <c r="F20" s="99">
        <v>313258.0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0</v>
      </c>
      <c r="D22" s="99">
        <v>0.0</v>
      </c>
      <c r="E22" s="99">
        <v>0.0</v>
      </c>
      <c r="F22" s="99">
        <v>0.0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268850</v>
      </c>
      <c r="D23" s="99">
        <v>205349.0</v>
      </c>
      <c r="E23" s="99">
        <v>59961.0</v>
      </c>
      <c r="F23" s="99">
        <v>3540.0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1006056</v>
      </c>
      <c r="D25" s="99">
        <v>515631.0</v>
      </c>
      <c r="E25" s="99">
        <v>474393.0</v>
      </c>
      <c r="F25" s="99">
        <v>16032.0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59869</v>
      </c>
      <c r="D26" s="99">
        <v>53108.0</v>
      </c>
      <c r="E26" s="99">
        <v>6732.0</v>
      </c>
      <c r="F26" s="99">
        <v>29.0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51190</v>
      </c>
      <c r="D28" s="99">
        <v>44793.0</v>
      </c>
      <c r="E28" s="99">
        <v>6308.0</v>
      </c>
      <c r="F28" s="99">
        <v>89.0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365545</v>
      </c>
      <c r="D29" s="99">
        <v>-15012.0</v>
      </c>
      <c r="E29" s="99">
        <v>380557.0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618625</v>
      </c>
      <c r="D31" s="99">
        <v>21363.0</v>
      </c>
      <c r="E31" s="99">
        <v>597262.0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99410</v>
      </c>
      <c r="D32" s="99">
        <v>69360.0</v>
      </c>
      <c r="E32" s="99">
        <v>27713.0</v>
      </c>
      <c r="F32" s="99">
        <v>2337.0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249</v>
      </c>
      <c r="C34" s="98">
        <f t="shared" si="1"/>
        <v>787881</v>
      </c>
      <c r="D34" s="99">
        <v>784451.0</v>
      </c>
      <c r="E34" s="99">
        <v>3430.0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250</v>
      </c>
      <c r="C35" s="98">
        <f t="shared" si="1"/>
        <v>436823</v>
      </c>
      <c r="D35" s="99">
        <v>341528.0</v>
      </c>
      <c r="E35" s="99">
        <v>95228.0</v>
      </c>
      <c r="F35" s="99">
        <v>67.0</v>
      </c>
      <c r="G35" s="43"/>
      <c r="H35" s="43"/>
      <c r="I35" s="43"/>
      <c r="J35" s="43"/>
      <c r="K35" s="43"/>
      <c r="L35" s="43"/>
      <c r="M35" s="43"/>
      <c r="N35" s="43"/>
      <c r="O35" s="43"/>
      <c r="P35" s="43"/>
      <c r="Q35" s="43"/>
      <c r="R35" s="43"/>
      <c r="S35" s="43"/>
      <c r="T35" s="43"/>
      <c r="U35" s="43"/>
      <c r="V35" s="43"/>
      <c r="W35" s="43"/>
      <c r="X35" s="43"/>
      <c r="Y35" s="43"/>
      <c r="Z35" s="43"/>
    </row>
    <row r="36">
      <c r="A36" s="45" t="s">
        <v>50</v>
      </c>
      <c r="B36" s="102" t="s">
        <v>251</v>
      </c>
      <c r="C36" s="98">
        <f t="shared" si="1"/>
        <v>346164</v>
      </c>
      <c r="D36" s="99">
        <v>293767.0</v>
      </c>
      <c r="E36" s="99">
        <v>42056.0</v>
      </c>
      <c r="F36" s="99">
        <v>10341.0</v>
      </c>
      <c r="G36" s="43"/>
      <c r="H36" s="43"/>
      <c r="I36" s="43"/>
      <c r="J36" s="43"/>
      <c r="K36" s="43"/>
      <c r="L36" s="43"/>
      <c r="M36" s="43"/>
      <c r="N36" s="43"/>
      <c r="O36" s="43"/>
      <c r="P36" s="43"/>
      <c r="Q36" s="43"/>
      <c r="R36" s="43"/>
      <c r="S36" s="43"/>
      <c r="T36" s="43"/>
      <c r="U36" s="43"/>
      <c r="V36" s="43"/>
      <c r="W36" s="43"/>
      <c r="X36" s="43"/>
      <c r="Y36" s="43"/>
      <c r="Z36" s="43"/>
    </row>
    <row r="37">
      <c r="A37" s="45" t="s">
        <v>52</v>
      </c>
      <c r="B37" s="102" t="s">
        <v>252</v>
      </c>
      <c r="C37" s="98">
        <f t="shared" si="1"/>
        <v>156299</v>
      </c>
      <c r="D37" s="99">
        <v>84376.0</v>
      </c>
      <c r="E37" s="99">
        <v>70535.0</v>
      </c>
      <c r="F37" s="99">
        <v>1388.0</v>
      </c>
      <c r="G37" s="43"/>
      <c r="H37" s="43"/>
      <c r="I37" s="43"/>
      <c r="J37" s="43"/>
      <c r="K37" s="43"/>
      <c r="L37" s="43"/>
      <c r="M37" s="43"/>
      <c r="N37" s="43"/>
      <c r="O37" s="43"/>
      <c r="P37" s="43"/>
      <c r="Q37" s="43"/>
      <c r="R37" s="43"/>
      <c r="S37" s="43"/>
      <c r="T37" s="43"/>
      <c r="U37" s="43"/>
      <c r="V37" s="43"/>
      <c r="W37" s="43"/>
      <c r="X37" s="43"/>
      <c r="Y37" s="43"/>
      <c r="Z37" s="43"/>
    </row>
    <row r="38">
      <c r="A38" s="45" t="s">
        <v>54</v>
      </c>
      <c r="B38" s="46" t="s">
        <v>141</v>
      </c>
      <c r="C38" s="98">
        <f t="shared" si="1"/>
        <v>55737</v>
      </c>
      <c r="D38" s="99">
        <v>1028867.0</v>
      </c>
      <c r="E38" s="99">
        <v>-955837.0</v>
      </c>
      <c r="F38" s="99">
        <v>-17293.0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142</v>
      </c>
      <c r="C40" s="103">
        <f t="shared" ref="C40:F40" si="2">sum(C3:C39)</f>
        <v>14508244</v>
      </c>
      <c r="D40" s="103">
        <f t="shared" si="2"/>
        <v>10970710</v>
      </c>
      <c r="E40" s="103">
        <f t="shared" si="2"/>
        <v>3125753</v>
      </c>
      <c r="F40" s="103">
        <f t="shared" si="2"/>
        <v>411781</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HMONG AMERICAN PARTNERSHIP </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143</v>
      </c>
      <c r="B2" s="45">
        <v>1.0</v>
      </c>
      <c r="C2" s="46" t="s">
        <v>144</v>
      </c>
      <c r="D2" s="110"/>
      <c r="E2" s="111">
        <v>1222495.0</v>
      </c>
      <c r="F2" s="43"/>
      <c r="G2" s="43"/>
      <c r="H2" s="43"/>
      <c r="I2" s="43"/>
      <c r="J2" s="43"/>
      <c r="K2" s="43"/>
      <c r="L2" s="43"/>
      <c r="M2" s="43"/>
      <c r="N2" s="43"/>
      <c r="O2" s="43"/>
      <c r="P2" s="43"/>
      <c r="Q2" s="43"/>
      <c r="R2" s="43"/>
      <c r="S2" s="43"/>
      <c r="T2" s="43"/>
      <c r="U2" s="43"/>
      <c r="V2" s="43"/>
      <c r="W2" s="43"/>
      <c r="X2" s="43"/>
      <c r="Y2" s="43"/>
      <c r="Z2" s="43"/>
    </row>
    <row r="3">
      <c r="A3" s="49"/>
      <c r="B3" s="45">
        <v>2.0</v>
      </c>
      <c r="C3" s="46" t="s">
        <v>145</v>
      </c>
      <c r="D3" s="112"/>
      <c r="E3" s="111">
        <v>756876.0</v>
      </c>
      <c r="F3" s="43"/>
      <c r="G3" s="43"/>
      <c r="H3" s="43"/>
      <c r="I3" s="43"/>
      <c r="J3" s="43"/>
      <c r="K3" s="43"/>
      <c r="L3" s="43"/>
      <c r="M3" s="43"/>
      <c r="N3" s="43"/>
      <c r="O3" s="43"/>
      <c r="P3" s="43"/>
      <c r="Q3" s="43"/>
      <c r="R3" s="43"/>
      <c r="S3" s="43"/>
      <c r="T3" s="43"/>
      <c r="U3" s="43"/>
      <c r="V3" s="43"/>
      <c r="W3" s="43"/>
      <c r="X3" s="43"/>
      <c r="Y3" s="43"/>
      <c r="Z3" s="43"/>
    </row>
    <row r="4">
      <c r="A4" s="49"/>
      <c r="B4" s="45">
        <v>3.0</v>
      </c>
      <c r="C4" s="46" t="s">
        <v>146</v>
      </c>
      <c r="D4" s="110"/>
      <c r="E4" s="111">
        <v>151111.0</v>
      </c>
      <c r="F4" s="43"/>
      <c r="G4" s="43"/>
      <c r="H4" s="43"/>
      <c r="I4" s="43"/>
      <c r="J4" s="43"/>
      <c r="K4" s="43"/>
      <c r="L4" s="43"/>
      <c r="M4" s="43"/>
      <c r="N4" s="43"/>
      <c r="O4" s="43"/>
      <c r="P4" s="43"/>
      <c r="Q4" s="43"/>
      <c r="R4" s="43"/>
      <c r="S4" s="43"/>
      <c r="T4" s="43"/>
      <c r="U4" s="43"/>
      <c r="V4" s="43"/>
      <c r="W4" s="43"/>
      <c r="X4" s="43"/>
      <c r="Y4" s="43"/>
      <c r="Z4" s="43"/>
    </row>
    <row r="5">
      <c r="A5" s="49"/>
      <c r="B5" s="45">
        <v>4.0</v>
      </c>
      <c r="C5" s="46" t="s">
        <v>147</v>
      </c>
      <c r="D5" s="112"/>
      <c r="E5" s="111">
        <v>4072206.0</v>
      </c>
      <c r="F5" s="43"/>
      <c r="G5" s="43"/>
      <c r="H5" s="43"/>
      <c r="I5" s="43"/>
      <c r="J5" s="43"/>
      <c r="K5" s="43"/>
      <c r="L5" s="43"/>
      <c r="M5" s="43"/>
      <c r="N5" s="43"/>
      <c r="O5" s="43"/>
      <c r="P5" s="43"/>
      <c r="Q5" s="43"/>
      <c r="R5" s="43"/>
      <c r="S5" s="43"/>
      <c r="T5" s="43"/>
      <c r="U5" s="43"/>
      <c r="V5" s="43"/>
      <c r="W5" s="43"/>
      <c r="X5" s="43"/>
      <c r="Y5" s="43"/>
      <c r="Z5" s="43"/>
    </row>
    <row r="6">
      <c r="A6" s="49"/>
      <c r="B6" s="45">
        <v>5.0</v>
      </c>
      <c r="C6" s="51" t="s">
        <v>148</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149</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150</v>
      </c>
      <c r="D8" s="112"/>
      <c r="E8" s="111">
        <v>1.0963053E7</v>
      </c>
      <c r="F8" s="43"/>
      <c r="G8" s="43"/>
      <c r="H8" s="43"/>
      <c r="I8" s="43"/>
      <c r="J8" s="43"/>
      <c r="K8" s="43"/>
      <c r="L8" s="43"/>
      <c r="M8" s="43"/>
      <c r="N8" s="43"/>
      <c r="O8" s="43"/>
      <c r="P8" s="43"/>
      <c r="Q8" s="43"/>
      <c r="R8" s="43"/>
      <c r="S8" s="43"/>
      <c r="T8" s="43"/>
      <c r="U8" s="43"/>
      <c r="V8" s="43"/>
      <c r="W8" s="43"/>
      <c r="X8" s="43"/>
      <c r="Y8" s="43"/>
      <c r="Z8" s="43"/>
    </row>
    <row r="9">
      <c r="A9" s="49"/>
      <c r="B9" s="45">
        <v>8.0</v>
      </c>
      <c r="C9" s="46" t="s">
        <v>151</v>
      </c>
      <c r="D9" s="112"/>
      <c r="E9" s="111">
        <v>64172.0</v>
      </c>
      <c r="F9" s="43"/>
      <c r="G9" s="43"/>
      <c r="H9" s="43"/>
      <c r="I9" s="43"/>
      <c r="J9" s="43"/>
      <c r="K9" s="43"/>
      <c r="L9" s="43"/>
      <c r="M9" s="43"/>
      <c r="N9" s="43"/>
      <c r="O9" s="43"/>
      <c r="P9" s="43"/>
      <c r="Q9" s="43"/>
      <c r="R9" s="43"/>
      <c r="S9" s="43"/>
      <c r="T9" s="43"/>
      <c r="U9" s="43"/>
      <c r="V9" s="43"/>
      <c r="W9" s="43"/>
      <c r="X9" s="43"/>
      <c r="Y9" s="43"/>
      <c r="Z9" s="43"/>
    </row>
    <row r="10">
      <c r="A10" s="49"/>
      <c r="B10" s="45">
        <v>9.0</v>
      </c>
      <c r="C10" s="46" t="s">
        <v>152</v>
      </c>
      <c r="D10" s="110"/>
      <c r="E10" s="111">
        <v>414724.0</v>
      </c>
      <c r="F10" s="43"/>
      <c r="G10" s="43"/>
      <c r="H10" s="43"/>
      <c r="I10" s="43"/>
      <c r="J10" s="43"/>
      <c r="K10" s="43"/>
      <c r="L10" s="43"/>
      <c r="M10" s="43"/>
      <c r="N10" s="43"/>
      <c r="O10" s="43"/>
      <c r="P10" s="43"/>
      <c r="Q10" s="43"/>
      <c r="R10" s="43"/>
      <c r="S10" s="43"/>
      <c r="T10" s="43"/>
      <c r="U10" s="43"/>
      <c r="V10" s="43"/>
      <c r="W10" s="43"/>
      <c r="X10" s="43"/>
      <c r="Y10" s="43"/>
      <c r="Z10" s="43"/>
    </row>
    <row r="11">
      <c r="A11" s="49"/>
      <c r="B11" s="45" t="s">
        <v>153</v>
      </c>
      <c r="C11" s="46" t="s">
        <v>154</v>
      </c>
      <c r="D11" s="111">
        <v>1.2866263E7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155</v>
      </c>
      <c r="C12" s="46" t="s">
        <v>156</v>
      </c>
      <c r="D12" s="111">
        <v>6738708.0</v>
      </c>
      <c r="E12" s="108">
        <f>D11-D12</f>
        <v>6127555</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157</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158</v>
      </c>
      <c r="D14" s="112"/>
      <c r="E14" s="111">
        <v>5941984.0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159</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160</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161</v>
      </c>
      <c r="D17" s="112"/>
      <c r="E17" s="111">
        <v>210542.0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162</v>
      </c>
      <c r="D18" s="113"/>
      <c r="E18" s="114">
        <f>sum(E2:E17)</f>
        <v>29924718</v>
      </c>
      <c r="F18" s="43"/>
      <c r="G18" s="43"/>
      <c r="H18" s="43"/>
      <c r="I18" s="43"/>
      <c r="J18" s="43"/>
      <c r="K18" s="43"/>
      <c r="L18" s="43"/>
      <c r="M18" s="43"/>
      <c r="N18" s="43"/>
      <c r="O18" s="43"/>
      <c r="P18" s="43"/>
      <c r="Q18" s="43"/>
      <c r="R18" s="43"/>
      <c r="S18" s="43"/>
      <c r="T18" s="43"/>
      <c r="U18" s="43"/>
      <c r="V18" s="43"/>
      <c r="W18" s="43"/>
      <c r="X18" s="43"/>
      <c r="Y18" s="43"/>
      <c r="Z18" s="43"/>
    </row>
    <row r="19">
      <c r="A19" s="44" t="s">
        <v>163</v>
      </c>
      <c r="B19" s="115">
        <v>17.0</v>
      </c>
      <c r="C19" s="116" t="s">
        <v>164</v>
      </c>
      <c r="D19" s="117"/>
      <c r="E19" s="111">
        <v>1025086.0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165</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166</v>
      </c>
      <c r="D21" s="117"/>
      <c r="E21" s="111">
        <v>343818.0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167</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168</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169</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170</v>
      </c>
      <c r="D25" s="121"/>
      <c r="E25" s="118">
        <v>9337609.0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171</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172</v>
      </c>
      <c r="D27" s="117"/>
      <c r="E27" s="118">
        <v>215437.0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173</v>
      </c>
      <c r="D28" s="125"/>
      <c r="E28" s="126">
        <f>sum(E19:E27)</f>
        <v>10921950</v>
      </c>
      <c r="F28" s="43"/>
      <c r="G28" s="43"/>
      <c r="H28" s="43"/>
      <c r="I28" s="43"/>
      <c r="J28" s="43"/>
      <c r="K28" s="43"/>
      <c r="L28" s="43"/>
      <c r="M28" s="43"/>
      <c r="N28" s="43"/>
      <c r="O28" s="43"/>
      <c r="P28" s="43"/>
      <c r="Q28" s="43"/>
      <c r="R28" s="43"/>
      <c r="S28" s="43"/>
      <c r="T28" s="43"/>
      <c r="U28" s="43"/>
      <c r="V28" s="43"/>
      <c r="W28" s="43"/>
      <c r="X28" s="43"/>
      <c r="Y28" s="43"/>
      <c r="Z28" s="43"/>
    </row>
    <row r="29">
      <c r="A29" s="65" t="s">
        <v>174</v>
      </c>
      <c r="B29" s="127"/>
      <c r="C29" s="128" t="s">
        <v>175</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176</v>
      </c>
      <c r="D30" s="117"/>
      <c r="E30" s="111">
        <v>1.705828E7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177</v>
      </c>
      <c r="D31" s="117"/>
      <c r="E31" s="111">
        <v>1944488.0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178</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179</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180</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181</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182</v>
      </c>
      <c r="D36" s="131"/>
      <c r="E36" s="126">
        <f>sum(E30:E35)</f>
        <v>19002768</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183</v>
      </c>
      <c r="D37" s="135"/>
      <c r="E37" s="136">
        <f>E36+E28</f>
        <v>29924718</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HMONG AMERICAN PARTNERSHIP </v>
      </c>
      <c r="B1" s="2">
        <f>'Revenues 2024'!C1</f>
        <v>2024</v>
      </c>
      <c r="C1" s="176"/>
      <c r="D1" s="138"/>
      <c r="E1" s="139"/>
      <c r="F1" s="43"/>
      <c r="G1" s="43"/>
      <c r="H1" s="43"/>
      <c r="I1" s="43"/>
      <c r="J1" s="43"/>
      <c r="K1" s="43"/>
      <c r="L1" s="43"/>
      <c r="M1" s="43"/>
      <c r="N1" s="43"/>
      <c r="O1" s="43"/>
      <c r="P1" s="43"/>
      <c r="Q1" s="43"/>
      <c r="R1" s="43"/>
      <c r="S1" s="43"/>
      <c r="T1" s="43"/>
      <c r="U1" s="43"/>
      <c r="V1" s="43"/>
      <c r="W1" s="43"/>
      <c r="X1" s="43"/>
      <c r="Y1" s="43"/>
    </row>
    <row r="2">
      <c r="A2" s="140" t="s">
        <v>184</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185</v>
      </c>
      <c r="C3" s="144" t="s">
        <v>186</v>
      </c>
      <c r="D3" s="145">
        <f>'Expenses 2024'!C40</f>
        <v>14508244</v>
      </c>
      <c r="E3" s="146"/>
      <c r="F3" s="43"/>
      <c r="G3" s="43"/>
      <c r="H3" s="43"/>
      <c r="I3" s="43"/>
      <c r="J3" s="43"/>
      <c r="K3" s="43"/>
      <c r="L3" s="43"/>
      <c r="M3" s="43"/>
      <c r="N3" s="43"/>
      <c r="O3" s="43"/>
      <c r="P3" s="43"/>
      <c r="Q3" s="43"/>
      <c r="R3" s="43"/>
      <c r="S3" s="43"/>
      <c r="T3" s="43"/>
      <c r="U3" s="43"/>
      <c r="V3" s="43"/>
      <c r="W3" s="43"/>
      <c r="X3" s="43"/>
      <c r="Y3" s="43"/>
    </row>
    <row r="4">
      <c r="A4" s="138"/>
      <c r="B4" s="49"/>
      <c r="C4" s="144" t="s">
        <v>187</v>
      </c>
      <c r="D4" s="145">
        <f>'Expenses 2024'!C31</f>
        <v>618625</v>
      </c>
      <c r="E4" s="146"/>
      <c r="F4" s="43"/>
      <c r="G4" s="43"/>
      <c r="H4" s="43"/>
      <c r="I4" s="43"/>
      <c r="J4" s="43"/>
      <c r="K4" s="43"/>
      <c r="L4" s="43"/>
      <c r="M4" s="43"/>
      <c r="N4" s="43"/>
      <c r="O4" s="43"/>
      <c r="P4" s="43"/>
      <c r="Q4" s="43"/>
      <c r="R4" s="43"/>
      <c r="S4" s="43"/>
      <c r="T4" s="43"/>
      <c r="U4" s="43"/>
      <c r="V4" s="43"/>
      <c r="W4" s="43"/>
      <c r="X4" s="43"/>
      <c r="Y4" s="43"/>
    </row>
    <row r="5">
      <c r="A5" s="138"/>
      <c r="B5" s="49"/>
      <c r="C5" s="144" t="s">
        <v>188</v>
      </c>
      <c r="D5" s="145">
        <f>D3-D4</f>
        <v>13889619</v>
      </c>
      <c r="E5" s="146"/>
      <c r="F5" s="43"/>
      <c r="G5" s="43"/>
      <c r="H5" s="43"/>
      <c r="I5" s="43"/>
      <c r="J5" s="43"/>
      <c r="K5" s="43"/>
      <c r="L5" s="43"/>
      <c r="M5" s="43"/>
      <c r="N5" s="43"/>
      <c r="O5" s="43"/>
      <c r="P5" s="43"/>
      <c r="Q5" s="43"/>
      <c r="R5" s="43"/>
      <c r="S5" s="43"/>
      <c r="T5" s="43"/>
      <c r="U5" s="43"/>
      <c r="V5" s="43"/>
      <c r="W5" s="43"/>
      <c r="X5" s="43"/>
      <c r="Y5" s="43"/>
    </row>
    <row r="6">
      <c r="A6" s="138"/>
      <c r="B6" s="49"/>
      <c r="C6" s="144" t="s">
        <v>189</v>
      </c>
      <c r="D6" s="145">
        <f>D5/12</f>
        <v>1157468.25</v>
      </c>
      <c r="E6" s="146"/>
      <c r="F6" s="43"/>
      <c r="G6" s="43"/>
      <c r="H6" s="43"/>
      <c r="I6" s="43"/>
      <c r="J6" s="43"/>
      <c r="K6" s="43"/>
      <c r="L6" s="43"/>
      <c r="M6" s="43"/>
      <c r="N6" s="43"/>
      <c r="O6" s="43"/>
      <c r="P6" s="43"/>
      <c r="Q6" s="43"/>
      <c r="R6" s="43"/>
      <c r="S6" s="43"/>
      <c r="T6" s="43"/>
      <c r="U6" s="43"/>
      <c r="V6" s="43"/>
      <c r="W6" s="43"/>
      <c r="X6" s="43"/>
      <c r="Y6" s="43"/>
    </row>
    <row r="7">
      <c r="A7" s="138"/>
      <c r="B7" s="49"/>
      <c r="C7" s="144" t="s">
        <v>190</v>
      </c>
      <c r="D7" s="75">
        <f>'Balance Sheet 2024'!E2+'Balance Sheet 2024'!E3</f>
        <v>1979371</v>
      </c>
      <c r="E7" s="146"/>
      <c r="F7" s="43"/>
      <c r="G7" s="43"/>
      <c r="H7" s="43"/>
      <c r="I7" s="43"/>
      <c r="J7" s="43"/>
      <c r="K7" s="43"/>
      <c r="L7" s="43"/>
      <c r="M7" s="43"/>
      <c r="N7" s="43"/>
      <c r="O7" s="43"/>
      <c r="P7" s="43"/>
      <c r="Q7" s="43"/>
      <c r="R7" s="43"/>
      <c r="S7" s="43"/>
      <c r="T7" s="43"/>
      <c r="U7" s="43"/>
      <c r="V7" s="43"/>
      <c r="W7" s="43"/>
      <c r="X7" s="43"/>
      <c r="Y7" s="43"/>
    </row>
    <row r="8">
      <c r="A8" s="138"/>
      <c r="B8" s="49"/>
      <c r="C8" s="147" t="s">
        <v>184</v>
      </c>
      <c r="D8" s="148">
        <f>D7/D6</f>
        <v>1.710086648</v>
      </c>
      <c r="E8" s="149" t="s">
        <v>191</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192</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193</v>
      </c>
      <c r="C11" s="144" t="s">
        <v>194</v>
      </c>
      <c r="D11" s="75">
        <f>'Balance Sheet 2024'!E30</f>
        <v>17058280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195</v>
      </c>
      <c r="D12" s="75">
        <f>'Expenses 2024'!C40</f>
        <v>14508244</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196</v>
      </c>
      <c r="D13" s="145">
        <f>D12/12</f>
        <v>1209020.333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192</v>
      </c>
      <c r="D14" s="148">
        <f>D11/D13</f>
        <v>14.10917545</v>
      </c>
      <c r="E14" s="149" t="s">
        <v>191</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197</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198</v>
      </c>
      <c r="C17" s="144" t="s">
        <v>199</v>
      </c>
      <c r="D17" s="75">
        <f>sum('Balance Sheet 2024'!E13:E15)</f>
        <v>5941984</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195</v>
      </c>
      <c r="D18" s="75">
        <f>'Expenses 2024'!C40</f>
        <v>14508244</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196</v>
      </c>
      <c r="D19" s="145">
        <f>D18/12</f>
        <v>1209020.333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200</v>
      </c>
      <c r="D20" s="148">
        <f>D17/D19</f>
        <v>4.914709733</v>
      </c>
      <c r="E20" s="149" t="s">
        <v>191</v>
      </c>
      <c r="F20" s="43"/>
      <c r="G20" s="43"/>
      <c r="H20" s="43"/>
      <c r="I20" s="43"/>
      <c r="J20" s="43"/>
      <c r="K20" s="43"/>
      <c r="L20" s="43"/>
      <c r="M20" s="43"/>
      <c r="N20" s="43"/>
      <c r="O20" s="43"/>
      <c r="P20" s="43"/>
      <c r="Q20" s="43"/>
      <c r="R20" s="43"/>
      <c r="S20" s="43"/>
      <c r="T20" s="43"/>
      <c r="U20" s="43"/>
      <c r="V20" s="43"/>
      <c r="W20" s="43"/>
      <c r="X20" s="43"/>
      <c r="Y20" s="43"/>
    </row>
    <row r="21">
      <c r="A21" s="138"/>
      <c r="B21" s="49"/>
      <c r="C21" s="153" t="s">
        <v>201</v>
      </c>
      <c r="D21" s="154">
        <f>D20+D8</f>
        <v>6.624796381</v>
      </c>
      <c r="E21" s="155" t="s">
        <v>191</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202</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203</v>
      </c>
      <c r="C24" s="159"/>
      <c r="D24" s="160">
        <f>max('Revenues 2024'!E2:E7,'Revenues 2024'!F10:F15)</f>
        <v>6354886</v>
      </c>
      <c r="E24" s="161" t="s">
        <v>204</v>
      </c>
      <c r="F24" s="43"/>
      <c r="G24" s="43"/>
      <c r="H24" s="43"/>
      <c r="I24" s="43"/>
      <c r="J24" s="43"/>
      <c r="K24" s="43"/>
      <c r="L24" s="43"/>
      <c r="M24" s="43"/>
      <c r="N24" s="43"/>
      <c r="O24" s="43"/>
      <c r="P24" s="43"/>
      <c r="Q24" s="43"/>
      <c r="R24" s="43"/>
      <c r="S24" s="43"/>
      <c r="T24" s="43"/>
      <c r="U24" s="43"/>
      <c r="V24" s="43"/>
      <c r="W24" s="43"/>
      <c r="X24" s="43"/>
      <c r="Y24" s="43"/>
    </row>
    <row r="25">
      <c r="A25" s="138"/>
      <c r="B25" s="49"/>
      <c r="C25" s="144" t="s">
        <v>205</v>
      </c>
      <c r="D25" s="145">
        <f>'Revenues 2024'!F44</f>
        <v>17966696</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202</v>
      </c>
      <c r="D26" s="162">
        <f>D24/D25</f>
        <v>0.3537036526</v>
      </c>
      <c r="E26" s="149" t="s">
        <v>206</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207</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208</v>
      </c>
      <c r="C29" s="144" t="s">
        <v>209</v>
      </c>
      <c r="D29" s="75">
        <f>SUM('Expenses 2024'!C7:C9)</f>
        <v>6445700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210</v>
      </c>
      <c r="D30" s="75">
        <f>SUM('Expenses 2024'!C10:C12)</f>
        <v>888657</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211</v>
      </c>
      <c r="D31" s="75">
        <f>sum(D29:D30)</f>
        <v>7334357</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186</v>
      </c>
      <c r="D32" s="75">
        <f>'Expenses 2024'!C40</f>
        <v>14508244</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212</v>
      </c>
      <c r="D33" s="162">
        <f>D31/D32</f>
        <v>0.505530304</v>
      </c>
      <c r="E33" s="149" t="s">
        <v>213</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214</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215</v>
      </c>
      <c r="C36" s="144" t="s">
        <v>216</v>
      </c>
      <c r="D36" s="75">
        <f>SUM('Expenses 2024'!C10:C11)</f>
        <v>888657</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209</v>
      </c>
      <c r="D37" s="75">
        <f>SUM('Expenses 2024'!C7:C9)</f>
        <v>6445700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214</v>
      </c>
      <c r="D38" s="162">
        <f>D36/D37</f>
        <v>0.1378681912</v>
      </c>
      <c r="E38" s="149" t="s">
        <v>217</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218</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219</v>
      </c>
      <c r="C41" s="147" t="s">
        <v>253</v>
      </c>
      <c r="D41" s="75">
        <f>'Expenses 2024'!D40</f>
        <v>10970710</v>
      </c>
      <c r="E41" s="164">
        <f t="shared" ref="E41:E44" si="1">D41/$D$44</f>
        <v>0.7561707675</v>
      </c>
      <c r="F41" s="43"/>
      <c r="G41" s="43"/>
      <c r="H41" s="43"/>
      <c r="I41" s="43"/>
      <c r="J41" s="43"/>
      <c r="K41" s="43"/>
      <c r="L41" s="43"/>
      <c r="M41" s="43"/>
      <c r="N41" s="43"/>
      <c r="O41" s="43"/>
      <c r="P41" s="43"/>
      <c r="Q41" s="43"/>
      <c r="R41" s="43"/>
      <c r="S41" s="43"/>
      <c r="T41" s="43"/>
      <c r="U41" s="43"/>
      <c r="V41" s="43"/>
      <c r="W41" s="43"/>
      <c r="X41" s="43"/>
      <c r="Y41" s="43"/>
    </row>
    <row r="42">
      <c r="A42" s="138"/>
      <c r="B42" s="49"/>
      <c r="C42" s="147" t="s">
        <v>221</v>
      </c>
      <c r="D42" s="145">
        <f>'Expenses 2024'!E40</f>
        <v>3125753</v>
      </c>
      <c r="E42" s="164">
        <f t="shared" si="1"/>
        <v>0.2154466798</v>
      </c>
      <c r="F42" s="43"/>
      <c r="G42" s="43"/>
      <c r="H42" s="43"/>
      <c r="I42" s="43"/>
      <c r="J42" s="43"/>
      <c r="K42" s="43"/>
      <c r="L42" s="43"/>
      <c r="M42" s="43"/>
      <c r="N42" s="43"/>
      <c r="O42" s="43"/>
      <c r="P42" s="43"/>
      <c r="Q42" s="43"/>
      <c r="R42" s="43"/>
      <c r="S42" s="43"/>
      <c r="T42" s="43"/>
      <c r="U42" s="43"/>
      <c r="V42" s="43"/>
      <c r="W42" s="43"/>
      <c r="X42" s="43"/>
      <c r="Y42" s="43"/>
    </row>
    <row r="43">
      <c r="A43" s="138"/>
      <c r="B43" s="49"/>
      <c r="C43" s="147" t="s">
        <v>222</v>
      </c>
      <c r="D43" s="145">
        <f>'Expenses 2024'!F40</f>
        <v>411781</v>
      </c>
      <c r="E43" s="164">
        <f t="shared" si="1"/>
        <v>0.02838255271</v>
      </c>
      <c r="F43" s="43"/>
      <c r="G43" s="43"/>
      <c r="H43" s="43"/>
      <c r="I43" s="43"/>
      <c r="J43" s="43"/>
      <c r="K43" s="43"/>
      <c r="L43" s="43"/>
      <c r="M43" s="43"/>
      <c r="N43" s="43"/>
      <c r="O43" s="43"/>
      <c r="P43" s="43"/>
      <c r="Q43" s="43"/>
      <c r="R43" s="43"/>
      <c r="S43" s="43"/>
      <c r="T43" s="43"/>
      <c r="U43" s="43"/>
      <c r="V43" s="43"/>
      <c r="W43" s="43"/>
      <c r="X43" s="43"/>
      <c r="Y43" s="43"/>
    </row>
    <row r="44">
      <c r="A44" s="138"/>
      <c r="B44" s="49"/>
      <c r="C44" s="144" t="s">
        <v>186</v>
      </c>
      <c r="D44" s="145">
        <f>sum(D41:D43)</f>
        <v>14508244</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223</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224</v>
      </c>
      <c r="C47" s="144" t="s">
        <v>225</v>
      </c>
      <c r="D47" s="145">
        <f>'Revenues 2024'!F9</f>
        <v>10365582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226</v>
      </c>
      <c r="D48" s="145">
        <f>'Expenses 2024'!F40</f>
        <v>411781</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227</v>
      </c>
      <c r="D49" s="165">
        <f>if(D48=0, "$0",D47/D48)</f>
        <v>25.17256017</v>
      </c>
      <c r="E49" s="149" t="s">
        <v>228</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229</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230</v>
      </c>
      <c r="C52" s="144" t="s">
        <v>231</v>
      </c>
      <c r="D52" s="145">
        <f>sum('Balance Sheet 2024'!E2:E10)</f>
        <v>17644637</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232</v>
      </c>
      <c r="D53" s="145">
        <f>sum('Balance Sheet 2024'!E19:E22)</f>
        <v>1368904</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233</v>
      </c>
      <c r="D54" s="167">
        <f>D52/D53</f>
        <v>12.88960877</v>
      </c>
      <c r="E54" s="149" t="s">
        <v>234</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235</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236</v>
      </c>
      <c r="C57" s="144" t="s">
        <v>237</v>
      </c>
      <c r="D57" s="145">
        <f>sum('Balance Sheet 2024'!E25:E26)</f>
        <v>9337609</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238</v>
      </c>
      <c r="D58" s="145">
        <f>'Balance Sheet 2024'!E18</f>
        <v>29924718</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239</v>
      </c>
      <c r="D59" s="168">
        <f>D57/D58</f>
        <v>0.3120366581</v>
      </c>
      <c r="E59" s="149" t="s">
        <v>240</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HMONG AMERICAN PARTNERSHIP </v>
      </c>
      <c r="B1" s="2" t="s">
        <v>254</v>
      </c>
      <c r="C1" s="138"/>
      <c r="D1" s="138"/>
      <c r="E1" s="138"/>
      <c r="F1" s="139"/>
      <c r="G1" s="139"/>
      <c r="H1" s="139"/>
      <c r="I1" s="43"/>
      <c r="J1" s="43"/>
      <c r="K1" s="43"/>
      <c r="L1" s="43"/>
      <c r="M1" s="43"/>
      <c r="N1" s="43"/>
      <c r="O1" s="43"/>
      <c r="P1" s="43"/>
      <c r="Q1" s="43"/>
      <c r="R1" s="43"/>
      <c r="S1" s="43"/>
      <c r="T1" s="43"/>
      <c r="U1" s="43"/>
      <c r="V1" s="43"/>
      <c r="W1" s="43"/>
      <c r="X1" s="43"/>
      <c r="Y1" s="43"/>
    </row>
    <row r="2">
      <c r="A2" s="140" t="s">
        <v>184</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185</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255</v>
      </c>
      <c r="E4" s="45" t="s">
        <v>256</v>
      </c>
      <c r="F4" s="45" t="s">
        <v>257</v>
      </c>
      <c r="G4" s="59" t="s">
        <v>258</v>
      </c>
      <c r="H4" s="59"/>
      <c r="I4" s="43"/>
      <c r="J4" s="43"/>
      <c r="K4" s="43"/>
      <c r="L4" s="43"/>
      <c r="M4" s="43"/>
      <c r="N4" s="43"/>
      <c r="O4" s="43"/>
      <c r="P4" s="43"/>
      <c r="Q4" s="43"/>
      <c r="R4" s="43"/>
      <c r="S4" s="43"/>
      <c r="T4" s="43"/>
      <c r="U4" s="43"/>
      <c r="V4" s="43"/>
      <c r="W4" s="43"/>
      <c r="X4" s="43"/>
      <c r="Y4" s="43"/>
    </row>
    <row r="5">
      <c r="A5" s="138"/>
      <c r="B5" s="49"/>
      <c r="C5" s="147" t="s">
        <v>184</v>
      </c>
      <c r="D5" s="177">
        <f>'Ratios 2022'!D8</f>
        <v>1.512992386</v>
      </c>
      <c r="E5" s="177">
        <f>'Ratios 2023'!D8</f>
        <v>5.867730265</v>
      </c>
      <c r="F5" s="177">
        <f>'Ratios 2024'!D8</f>
        <v>1.710086648</v>
      </c>
      <c r="G5" s="177">
        <f>average(D5:F5)</f>
        <v>3.030269766</v>
      </c>
      <c r="H5" s="149" t="s">
        <v>191</v>
      </c>
      <c r="I5" s="43"/>
      <c r="J5" s="43"/>
      <c r="K5" s="43"/>
      <c r="L5" s="43"/>
      <c r="M5" s="43"/>
      <c r="N5" s="43"/>
      <c r="O5" s="43"/>
      <c r="P5" s="43"/>
      <c r="Q5" s="43"/>
      <c r="R5" s="43"/>
      <c r="S5" s="43"/>
      <c r="T5" s="43"/>
      <c r="U5" s="43"/>
      <c r="V5" s="43"/>
      <c r="W5" s="43"/>
      <c r="X5" s="43"/>
      <c r="Y5" s="43"/>
    </row>
    <row r="6">
      <c r="A6" s="138"/>
      <c r="B6" s="52"/>
      <c r="C6" s="45"/>
      <c r="D6" s="45"/>
      <c r="E6" s="45"/>
      <c r="F6" s="178"/>
      <c r="G6" s="178"/>
      <c r="H6" s="178"/>
      <c r="I6" s="43"/>
      <c r="J6" s="43"/>
      <c r="K6" s="43"/>
      <c r="L6" s="43"/>
      <c r="M6" s="43"/>
      <c r="N6" s="43"/>
      <c r="O6" s="43"/>
      <c r="P6" s="43"/>
      <c r="Q6" s="43"/>
      <c r="R6" s="43"/>
      <c r="S6" s="43"/>
      <c r="T6" s="43"/>
      <c r="U6" s="43"/>
      <c r="V6" s="43"/>
      <c r="W6" s="43"/>
      <c r="X6" s="43"/>
      <c r="Y6" s="43"/>
    </row>
    <row r="7">
      <c r="A7" s="140" t="s">
        <v>192</v>
      </c>
      <c r="B7" s="5"/>
      <c r="C7" s="179"/>
      <c r="D7" s="179"/>
      <c r="E7" s="179"/>
      <c r="F7" s="179"/>
      <c r="G7" s="179"/>
      <c r="H7" s="179"/>
      <c r="I7" s="43"/>
      <c r="J7" s="43"/>
      <c r="K7" s="43"/>
      <c r="L7" s="43"/>
      <c r="M7" s="43"/>
      <c r="N7" s="43"/>
      <c r="O7" s="43"/>
      <c r="P7" s="43"/>
      <c r="Q7" s="43"/>
      <c r="R7" s="43"/>
      <c r="S7" s="43"/>
      <c r="T7" s="43"/>
      <c r="U7" s="43"/>
      <c r="V7" s="43"/>
      <c r="W7" s="43"/>
      <c r="X7" s="43"/>
      <c r="Y7" s="43"/>
    </row>
    <row r="8">
      <c r="A8" s="138"/>
      <c r="B8" s="143" t="s">
        <v>193</v>
      </c>
      <c r="C8" s="71"/>
      <c r="D8" s="71"/>
      <c r="E8" s="178"/>
      <c r="F8" s="178"/>
      <c r="G8" s="178"/>
      <c r="H8" s="178"/>
      <c r="I8" s="43"/>
      <c r="J8" s="43"/>
      <c r="K8" s="43"/>
      <c r="L8" s="43"/>
      <c r="M8" s="43"/>
      <c r="N8" s="43"/>
      <c r="O8" s="43"/>
      <c r="P8" s="43"/>
      <c r="Q8" s="43"/>
      <c r="R8" s="43"/>
      <c r="S8" s="43"/>
      <c r="T8" s="43"/>
      <c r="U8" s="43"/>
      <c r="V8" s="43"/>
      <c r="W8" s="43"/>
      <c r="X8" s="43"/>
      <c r="Y8" s="43"/>
    </row>
    <row r="9">
      <c r="A9" s="138"/>
      <c r="B9" s="49"/>
      <c r="C9" s="45"/>
      <c r="D9" s="45" t="s">
        <v>255</v>
      </c>
      <c r="E9" s="45" t="s">
        <v>256</v>
      </c>
      <c r="F9" s="45" t="s">
        <v>257</v>
      </c>
      <c r="G9" s="59" t="s">
        <v>258</v>
      </c>
      <c r="H9" s="59"/>
      <c r="I9" s="43"/>
      <c r="J9" s="43"/>
      <c r="K9" s="43"/>
      <c r="L9" s="43"/>
      <c r="M9" s="43"/>
      <c r="N9" s="43"/>
      <c r="O9" s="43"/>
      <c r="P9" s="43"/>
      <c r="Q9" s="43"/>
      <c r="R9" s="43"/>
      <c r="S9" s="43"/>
      <c r="T9" s="43"/>
      <c r="U9" s="43"/>
      <c r="V9" s="43"/>
      <c r="W9" s="43"/>
      <c r="X9" s="43"/>
      <c r="Y9" s="43"/>
    </row>
    <row r="10">
      <c r="A10" s="138"/>
      <c r="B10" s="49"/>
      <c r="C10" s="147" t="s">
        <v>192</v>
      </c>
      <c r="D10" s="148">
        <f>'Ratios 2022'!D14</f>
        <v>6.867035488</v>
      </c>
      <c r="E10" s="148">
        <f>'Ratios 2023'!D14</f>
        <v>12.88460853</v>
      </c>
      <c r="F10" s="148">
        <f>'Ratios 2024'!D14</f>
        <v>14.10917545</v>
      </c>
      <c r="G10" s="177">
        <f>average(D10:F10)</f>
        <v>11.28693982</v>
      </c>
      <c r="H10" s="149" t="s">
        <v>191</v>
      </c>
      <c r="I10" s="43"/>
      <c r="J10" s="43"/>
      <c r="K10" s="43"/>
      <c r="L10" s="43"/>
      <c r="M10" s="43"/>
      <c r="N10" s="43"/>
      <c r="O10" s="43"/>
      <c r="P10" s="43"/>
      <c r="Q10" s="43"/>
      <c r="R10" s="43"/>
      <c r="S10" s="43"/>
      <c r="T10" s="43"/>
      <c r="U10" s="43"/>
      <c r="V10" s="43"/>
      <c r="W10" s="43"/>
      <c r="X10" s="43"/>
      <c r="Y10" s="43"/>
    </row>
    <row r="11">
      <c r="A11" s="138"/>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0" t="s">
        <v>197</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198</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255</v>
      </c>
      <c r="E14" s="45" t="s">
        <v>256</v>
      </c>
      <c r="F14" s="45" t="s">
        <v>257</v>
      </c>
      <c r="G14" s="59" t="s">
        <v>258</v>
      </c>
      <c r="H14" s="59"/>
      <c r="I14" s="43"/>
      <c r="J14" s="43"/>
      <c r="K14" s="43"/>
      <c r="L14" s="43"/>
      <c r="M14" s="43"/>
      <c r="N14" s="43"/>
      <c r="O14" s="43"/>
      <c r="P14" s="43"/>
      <c r="Q14" s="43"/>
      <c r="R14" s="43"/>
      <c r="S14" s="43"/>
      <c r="T14" s="43"/>
      <c r="U14" s="43"/>
      <c r="V14" s="43"/>
      <c r="W14" s="43"/>
      <c r="X14" s="43"/>
      <c r="Y14" s="43"/>
    </row>
    <row r="15">
      <c r="A15" s="138"/>
      <c r="B15" s="49"/>
      <c r="C15" s="147" t="s">
        <v>200</v>
      </c>
      <c r="D15" s="180">
        <f>'Ratios 2022'!D20</f>
        <v>0</v>
      </c>
      <c r="E15" s="180">
        <f>'Ratios 2023'!D20</f>
        <v>0</v>
      </c>
      <c r="F15" s="180">
        <f>'Ratios 2024'!D20</f>
        <v>4.914709733</v>
      </c>
      <c r="G15" s="177">
        <f>average(D15:F15)</f>
        <v>1.638236578</v>
      </c>
      <c r="H15" s="149" t="s">
        <v>191</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202</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203</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255</v>
      </c>
      <c r="E19" s="45" t="s">
        <v>256</v>
      </c>
      <c r="F19" s="45" t="s">
        <v>257</v>
      </c>
      <c r="G19" s="59" t="s">
        <v>258</v>
      </c>
      <c r="H19" s="59"/>
      <c r="I19" s="43"/>
      <c r="J19" s="43"/>
      <c r="K19" s="43"/>
      <c r="L19" s="43"/>
      <c r="M19" s="43"/>
      <c r="N19" s="43"/>
      <c r="O19" s="43"/>
      <c r="P19" s="43"/>
      <c r="Q19" s="43"/>
      <c r="R19" s="43"/>
      <c r="S19" s="43"/>
      <c r="T19" s="43"/>
      <c r="U19" s="43"/>
      <c r="V19" s="43"/>
      <c r="W19" s="43"/>
      <c r="X19" s="43"/>
      <c r="Y19" s="43"/>
    </row>
    <row r="20">
      <c r="A20" s="138"/>
      <c r="B20" s="49"/>
      <c r="C20" s="147" t="s">
        <v>202</v>
      </c>
      <c r="D20" s="162">
        <f>'Ratios 2022'!D26</f>
        <v>0.5318609885</v>
      </c>
      <c r="E20" s="162">
        <f>'Ratios 2023'!D26</f>
        <v>0.5753038784</v>
      </c>
      <c r="F20" s="162">
        <f>'Ratios 2024'!D26</f>
        <v>0.3537036526</v>
      </c>
      <c r="G20" s="181">
        <f>average(D20:F20)</f>
        <v>0.4869561731</v>
      </c>
      <c r="H20" s="149" t="s">
        <v>206</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207</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208</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255</v>
      </c>
      <c r="E24" s="45" t="s">
        <v>256</v>
      </c>
      <c r="F24" s="45" t="s">
        <v>257</v>
      </c>
      <c r="G24" s="59" t="s">
        <v>258</v>
      </c>
      <c r="H24" s="59"/>
      <c r="I24" s="43"/>
      <c r="J24" s="43"/>
      <c r="K24" s="43"/>
      <c r="L24" s="43"/>
      <c r="M24" s="43"/>
      <c r="N24" s="43"/>
      <c r="O24" s="43"/>
      <c r="P24" s="43"/>
      <c r="Q24" s="43"/>
      <c r="R24" s="43"/>
      <c r="S24" s="43"/>
      <c r="T24" s="43"/>
      <c r="U24" s="43"/>
      <c r="V24" s="43"/>
      <c r="W24" s="43"/>
      <c r="X24" s="43"/>
      <c r="Y24" s="43"/>
    </row>
    <row r="25">
      <c r="A25" s="138"/>
      <c r="B25" s="49"/>
      <c r="C25" s="147" t="s">
        <v>212</v>
      </c>
      <c r="D25" s="162">
        <f>'Ratios 2022'!D33</f>
        <v>0.3794517555</v>
      </c>
      <c r="E25" s="162">
        <f>'Ratios 2023'!D33</f>
        <v>0.480358059</v>
      </c>
      <c r="F25" s="162">
        <f>'Ratios 2024'!D33</f>
        <v>0.505530304</v>
      </c>
      <c r="G25" s="181">
        <f>average(D25:F25)</f>
        <v>0.4551133728</v>
      </c>
      <c r="H25" s="149" t="s">
        <v>213</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214</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215</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255</v>
      </c>
      <c r="E29" s="45" t="s">
        <v>256</v>
      </c>
      <c r="F29" s="45" t="s">
        <v>257</v>
      </c>
      <c r="G29" s="59" t="s">
        <v>258</v>
      </c>
      <c r="H29" s="59"/>
      <c r="I29" s="43"/>
      <c r="J29" s="43"/>
      <c r="K29" s="43"/>
      <c r="L29" s="43"/>
      <c r="M29" s="43"/>
      <c r="N29" s="43"/>
      <c r="O29" s="43"/>
      <c r="P29" s="43"/>
      <c r="Q29" s="43"/>
      <c r="R29" s="43"/>
      <c r="S29" s="43"/>
      <c r="T29" s="43"/>
      <c r="U29" s="43"/>
      <c r="V29" s="43"/>
      <c r="W29" s="43"/>
      <c r="X29" s="43"/>
      <c r="Y29" s="43"/>
    </row>
    <row r="30">
      <c r="A30" s="138"/>
      <c r="B30" s="49"/>
      <c r="C30" s="147" t="s">
        <v>214</v>
      </c>
      <c r="D30" s="162">
        <f>'Ratios 2022'!D38</f>
        <v>0.1616808658</v>
      </c>
      <c r="E30" s="162">
        <f>'Ratios 2023'!D38</f>
        <v>0.1277495325</v>
      </c>
      <c r="F30" s="162">
        <f>'Ratios 2024'!D38</f>
        <v>0.1378681912</v>
      </c>
      <c r="G30" s="181">
        <f>average(D30:F30)</f>
        <v>0.1424328632</v>
      </c>
      <c r="H30" s="149" t="s">
        <v>217</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218</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219</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255</v>
      </c>
      <c r="E34" s="45" t="s">
        <v>256</v>
      </c>
      <c r="F34" s="45" t="s">
        <v>257</v>
      </c>
      <c r="G34" s="59" t="s">
        <v>258</v>
      </c>
      <c r="H34" s="59"/>
      <c r="I34" s="43"/>
      <c r="J34" s="43"/>
      <c r="K34" s="43"/>
      <c r="L34" s="43"/>
      <c r="M34" s="43"/>
      <c r="N34" s="43"/>
      <c r="O34" s="43"/>
      <c r="P34" s="43"/>
      <c r="Q34" s="43"/>
      <c r="R34" s="43"/>
      <c r="S34" s="43"/>
      <c r="T34" s="43"/>
      <c r="U34" s="43"/>
      <c r="V34" s="43"/>
      <c r="W34" s="43"/>
      <c r="X34" s="43"/>
      <c r="Y34" s="43"/>
    </row>
    <row r="35">
      <c r="A35" s="138"/>
      <c r="B35" s="49"/>
      <c r="C35" s="147" t="s">
        <v>259</v>
      </c>
      <c r="D35" s="162">
        <f>'Ratios 2022'!E41</f>
        <v>0.8365151856</v>
      </c>
      <c r="E35" s="162">
        <f>'Ratios 2023'!E41</f>
        <v>0.8076878184</v>
      </c>
      <c r="F35" s="162">
        <f>'Ratios 2024'!E41</f>
        <v>0.7561707675</v>
      </c>
      <c r="G35" s="181">
        <f t="shared" ref="G35:G37" si="1">average(D35:F35)</f>
        <v>0.8001245905</v>
      </c>
      <c r="H35" s="181"/>
      <c r="I35" s="43"/>
      <c r="J35" s="43"/>
      <c r="K35" s="43"/>
      <c r="L35" s="43"/>
      <c r="M35" s="43"/>
      <c r="N35" s="43"/>
      <c r="O35" s="43"/>
      <c r="P35" s="43"/>
      <c r="Q35" s="43"/>
      <c r="R35" s="43"/>
      <c r="S35" s="43"/>
      <c r="T35" s="43"/>
      <c r="U35" s="43"/>
      <c r="V35" s="43"/>
      <c r="W35" s="43"/>
      <c r="X35" s="43"/>
      <c r="Y35" s="43"/>
    </row>
    <row r="36">
      <c r="A36" s="138"/>
      <c r="B36" s="52"/>
      <c r="C36" s="147" t="s">
        <v>221</v>
      </c>
      <c r="D36" s="162">
        <f>'Ratios 2022'!E42</f>
        <v>0.1586861104</v>
      </c>
      <c r="E36" s="162">
        <f>'Ratios 2023'!E42</f>
        <v>0.1698230594</v>
      </c>
      <c r="F36" s="162">
        <f>'Ratios 2024'!E42</f>
        <v>0.2154466798</v>
      </c>
      <c r="G36" s="181">
        <f t="shared" si="1"/>
        <v>0.1813186165</v>
      </c>
      <c r="H36" s="181"/>
      <c r="I36" s="43"/>
      <c r="J36" s="43"/>
      <c r="K36" s="43"/>
      <c r="L36" s="43"/>
      <c r="M36" s="43"/>
      <c r="N36" s="43"/>
      <c r="O36" s="43"/>
      <c r="P36" s="43"/>
      <c r="Q36" s="43"/>
      <c r="R36" s="43"/>
      <c r="S36" s="43"/>
      <c r="T36" s="43"/>
      <c r="U36" s="43"/>
      <c r="V36" s="43"/>
      <c r="W36" s="43"/>
      <c r="X36" s="43"/>
      <c r="Y36" s="43"/>
    </row>
    <row r="37">
      <c r="A37" s="138"/>
      <c r="B37" s="182"/>
      <c r="C37" s="147" t="s">
        <v>222</v>
      </c>
      <c r="D37" s="162">
        <f>'Ratios 2022'!E43</f>
        <v>0.004798703986</v>
      </c>
      <c r="E37" s="162">
        <f>'Ratios 2023'!E43</f>
        <v>0.02248912225</v>
      </c>
      <c r="F37" s="162">
        <f>'Ratios 2024'!E43</f>
        <v>0.02838255271</v>
      </c>
      <c r="G37" s="181">
        <f t="shared" si="1"/>
        <v>0.01855679298</v>
      </c>
      <c r="H37" s="181"/>
      <c r="I37" s="43"/>
      <c r="J37" s="43"/>
      <c r="K37" s="43"/>
      <c r="L37" s="43"/>
      <c r="M37" s="43"/>
      <c r="N37" s="43"/>
      <c r="O37" s="43"/>
      <c r="P37" s="43"/>
      <c r="Q37" s="43"/>
      <c r="R37" s="43"/>
      <c r="S37" s="43"/>
      <c r="T37" s="43"/>
      <c r="U37" s="43"/>
      <c r="V37" s="43"/>
      <c r="W37" s="43"/>
      <c r="X37" s="43"/>
      <c r="Y37" s="43"/>
    </row>
    <row r="38">
      <c r="A38" s="138"/>
      <c r="B38" s="182"/>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223</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224</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255</v>
      </c>
      <c r="E41" s="45" t="s">
        <v>256</v>
      </c>
      <c r="F41" s="45" t="s">
        <v>257</v>
      </c>
      <c r="G41" s="59" t="s">
        <v>258</v>
      </c>
      <c r="H41" s="59"/>
      <c r="I41" s="43"/>
      <c r="J41" s="43"/>
      <c r="K41" s="43"/>
      <c r="L41" s="43"/>
      <c r="M41" s="43"/>
      <c r="N41" s="43"/>
      <c r="O41" s="43"/>
      <c r="P41" s="43"/>
      <c r="Q41" s="43"/>
      <c r="R41" s="43"/>
      <c r="S41" s="43"/>
      <c r="T41" s="43"/>
      <c r="U41" s="43"/>
      <c r="V41" s="43"/>
      <c r="W41" s="43"/>
      <c r="X41" s="43"/>
      <c r="Y41" s="43"/>
    </row>
    <row r="42">
      <c r="A42" s="138"/>
      <c r="B42" s="49"/>
      <c r="C42" s="147" t="s">
        <v>227</v>
      </c>
      <c r="D42" s="165">
        <f>'Ratios 2022'!D49</f>
        <v>111.8639518</v>
      </c>
      <c r="E42" s="165">
        <f>'Ratios 2023'!D49</f>
        <v>37.83496142</v>
      </c>
      <c r="F42" s="165">
        <f>'Ratios 2024'!D49</f>
        <v>25.17256017</v>
      </c>
      <c r="G42" s="183">
        <f>if((D42+E42+F42=0),0,(D42+E42+F42)/3)</f>
        <v>58.29049112</v>
      </c>
      <c r="H42" s="149" t="s">
        <v>228</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229</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230</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255</v>
      </c>
      <c r="E46" s="45" t="s">
        <v>256</v>
      </c>
      <c r="F46" s="45" t="s">
        <v>257</v>
      </c>
      <c r="G46" s="59" t="s">
        <v>258</v>
      </c>
      <c r="H46" s="59"/>
      <c r="I46" s="43"/>
      <c r="J46" s="43"/>
      <c r="K46" s="43"/>
      <c r="L46" s="43"/>
      <c r="M46" s="43"/>
      <c r="N46" s="43"/>
      <c r="O46" s="43"/>
      <c r="P46" s="43"/>
      <c r="Q46" s="43"/>
      <c r="R46" s="43"/>
      <c r="S46" s="43"/>
      <c r="T46" s="43"/>
      <c r="U46" s="43"/>
      <c r="V46" s="43"/>
      <c r="W46" s="43"/>
      <c r="X46" s="43"/>
      <c r="Y46" s="43"/>
    </row>
    <row r="47">
      <c r="A47" s="138"/>
      <c r="B47" s="49"/>
      <c r="C47" s="147" t="s">
        <v>233</v>
      </c>
      <c r="D47" s="148">
        <f>'Ratios 2022'!D54</f>
        <v>5.724960448</v>
      </c>
      <c r="E47" s="148">
        <f>'Ratios 2023'!D54</f>
        <v>8.256622559</v>
      </c>
      <c r="F47" s="148">
        <f>'Ratios 2024'!D54</f>
        <v>12.88960877</v>
      </c>
      <c r="G47" s="177">
        <f>average(D47:F47)</f>
        <v>8.957063925</v>
      </c>
      <c r="H47" s="149" t="s">
        <v>234</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235</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236</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255</v>
      </c>
      <c r="E51" s="45" t="s">
        <v>256</v>
      </c>
      <c r="F51" s="45" t="s">
        <v>257</v>
      </c>
      <c r="G51" s="59" t="s">
        <v>258</v>
      </c>
      <c r="H51" s="59"/>
      <c r="I51" s="43"/>
      <c r="J51" s="43"/>
      <c r="K51" s="43"/>
      <c r="L51" s="43"/>
      <c r="M51" s="43"/>
      <c r="N51" s="43"/>
      <c r="O51" s="43"/>
      <c r="P51" s="43"/>
      <c r="Q51" s="43"/>
      <c r="R51" s="43"/>
      <c r="S51" s="43"/>
      <c r="T51" s="43"/>
      <c r="U51" s="43"/>
      <c r="V51" s="43"/>
      <c r="W51" s="43"/>
      <c r="X51" s="43"/>
      <c r="Y51" s="43"/>
    </row>
    <row r="52">
      <c r="A52" s="138"/>
      <c r="B52" s="49"/>
      <c r="C52" s="147" t="s">
        <v>239</v>
      </c>
      <c r="D52" s="184">
        <f>'Ratios 2022'!D59</f>
        <v>0.4450813783</v>
      </c>
      <c r="E52" s="184">
        <f>'Ratios 2023'!D59</f>
        <v>0.3400661848</v>
      </c>
      <c r="F52" s="184">
        <f>'Ratios 2024'!D59</f>
        <v>0.3120366581</v>
      </c>
      <c r="G52" s="185">
        <f>average(D52:F52)</f>
        <v>0.3657280737</v>
      </c>
      <c r="H52" s="149" t="s">
        <v>240</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HMONG AMERICAN PARTNERSHIP </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HMONG AMERICAN PARTNERSHIP </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7783075.0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100537.0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7883612</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5631396.0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734219.0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189901.0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6555516</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131687.0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82</v>
      </c>
      <c r="D26" s="50">
        <v>0.0</v>
      </c>
      <c r="E26" s="50">
        <v>7000.0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0</v>
      </c>
      <c r="E28" s="75">
        <f t="shared" si="2"/>
        <v>7000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7000</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55849.0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100</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55849</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14633664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HMONG AMERICAN PARTNERSHIP </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1775762</v>
      </c>
      <c r="D4" s="99">
        <v>1775762.0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0</v>
      </c>
      <c r="D7" s="99">
        <v>0.0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112</v>
      </c>
      <c r="C9" s="98">
        <f t="shared" si="1"/>
        <v>4797123</v>
      </c>
      <c r="D9" s="99">
        <v>4043294.0</v>
      </c>
      <c r="E9" s="99">
        <v>707428.0</v>
      </c>
      <c r="F9" s="99">
        <v>46401.0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775603</v>
      </c>
      <c r="D11" s="99">
        <v>503789.0</v>
      </c>
      <c r="E11" s="99">
        <v>267876.0</v>
      </c>
      <c r="F11" s="99">
        <v>3938.0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83005</v>
      </c>
      <c r="D22" s="99">
        <v>87054.0</v>
      </c>
      <c r="E22" s="99">
        <v>-4844.0</v>
      </c>
      <c r="F22" s="99">
        <v>795.0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302190</v>
      </c>
      <c r="D23" s="99">
        <v>238627.0</v>
      </c>
      <c r="E23" s="99">
        <v>61884.0</v>
      </c>
      <c r="F23" s="99">
        <v>1679.0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1227190</v>
      </c>
      <c r="D25" s="99">
        <v>617149.0</v>
      </c>
      <c r="E25" s="99">
        <v>599218.0</v>
      </c>
      <c r="F25" s="99">
        <v>10823.0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54507</v>
      </c>
      <c r="D26" s="99">
        <v>49326.0</v>
      </c>
      <c r="E26" s="99">
        <v>5181.0</v>
      </c>
      <c r="F26" s="99">
        <v>0.0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59008</v>
      </c>
      <c r="D28" s="99">
        <v>49174.0</v>
      </c>
      <c r="E28" s="99">
        <v>9267.0</v>
      </c>
      <c r="F28" s="99">
        <v>567.0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259688</v>
      </c>
      <c r="D29" s="99">
        <v>30714.0</v>
      </c>
      <c r="E29" s="99">
        <v>228974.0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387959</v>
      </c>
      <c r="D31" s="99">
        <v>387959.0</v>
      </c>
      <c r="E31" s="99">
        <v>0.0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300663</v>
      </c>
      <c r="D32" s="99">
        <v>286086.0</v>
      </c>
      <c r="E32" s="99">
        <v>13428.0</v>
      </c>
      <c r="F32" s="99">
        <v>1149.0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137</v>
      </c>
      <c r="C34" s="98">
        <f t="shared" si="1"/>
        <v>1416042</v>
      </c>
      <c r="D34" s="99">
        <v>1416042.0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841606</v>
      </c>
      <c r="D35" s="99">
        <v>841606.0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139</v>
      </c>
      <c r="C36" s="98">
        <f t="shared" si="1"/>
        <v>524038</v>
      </c>
      <c r="D36" s="99">
        <v>524038.0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140</v>
      </c>
      <c r="C37" s="98">
        <f t="shared" si="1"/>
        <v>509078</v>
      </c>
      <c r="D37" s="99">
        <v>509078.0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141</v>
      </c>
      <c r="C38" s="98">
        <f t="shared" si="1"/>
        <v>1372795</v>
      </c>
      <c r="D38" s="99">
        <v>925579.0</v>
      </c>
      <c r="E38" s="99">
        <v>442093.0</v>
      </c>
      <c r="F38" s="99">
        <v>5123.0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142</v>
      </c>
      <c r="C40" s="103">
        <f t="shared" ref="C40:F40" si="2">sum(C3:C39)</f>
        <v>14686257</v>
      </c>
      <c r="D40" s="103">
        <f t="shared" si="2"/>
        <v>12285277</v>
      </c>
      <c r="E40" s="103">
        <f t="shared" si="2"/>
        <v>2330505</v>
      </c>
      <c r="F40" s="103">
        <f t="shared" si="2"/>
        <v>70475</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HMONG AMERICAN PARTNERSHIP </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143</v>
      </c>
      <c r="B2" s="45">
        <v>1.0</v>
      </c>
      <c r="C2" s="46" t="s">
        <v>144</v>
      </c>
      <c r="D2" s="110"/>
      <c r="E2" s="111">
        <v>1802768.0</v>
      </c>
      <c r="F2" s="43"/>
      <c r="G2" s="43"/>
      <c r="H2" s="43"/>
      <c r="I2" s="43"/>
      <c r="J2" s="43"/>
      <c r="K2" s="43"/>
      <c r="L2" s="43"/>
      <c r="M2" s="43"/>
      <c r="N2" s="43"/>
      <c r="O2" s="43"/>
      <c r="P2" s="43"/>
      <c r="Q2" s="43"/>
      <c r="R2" s="43"/>
      <c r="S2" s="43"/>
      <c r="T2" s="43"/>
      <c r="U2" s="43"/>
      <c r="V2" s="43"/>
      <c r="W2" s="43"/>
      <c r="X2" s="43"/>
      <c r="Y2" s="43"/>
      <c r="Z2" s="43"/>
    </row>
    <row r="3">
      <c r="A3" s="49"/>
      <c r="B3" s="45">
        <v>2.0</v>
      </c>
      <c r="C3" s="46" t="s">
        <v>145</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146</v>
      </c>
      <c r="D4" s="110"/>
      <c r="E4" s="111">
        <v>2921735.0</v>
      </c>
      <c r="F4" s="43"/>
      <c r="G4" s="43"/>
      <c r="H4" s="43"/>
      <c r="I4" s="43"/>
      <c r="J4" s="43"/>
      <c r="K4" s="43"/>
      <c r="L4" s="43"/>
      <c r="M4" s="43"/>
      <c r="N4" s="43"/>
      <c r="O4" s="43"/>
      <c r="P4" s="43"/>
      <c r="Q4" s="43"/>
      <c r="R4" s="43"/>
      <c r="S4" s="43"/>
      <c r="T4" s="43"/>
      <c r="U4" s="43"/>
      <c r="V4" s="43"/>
      <c r="W4" s="43"/>
      <c r="X4" s="43"/>
      <c r="Y4" s="43"/>
      <c r="Z4" s="43"/>
    </row>
    <row r="5">
      <c r="A5" s="49"/>
      <c r="B5" s="45">
        <v>4.0</v>
      </c>
      <c r="C5" s="46" t="s">
        <v>147</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148</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149</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150</v>
      </c>
      <c r="D8" s="112"/>
      <c r="E8" s="111">
        <v>1.0482915E7</v>
      </c>
      <c r="F8" s="43"/>
      <c r="G8" s="43"/>
      <c r="H8" s="43"/>
      <c r="I8" s="43"/>
      <c r="J8" s="43"/>
      <c r="K8" s="43"/>
      <c r="L8" s="43"/>
      <c r="M8" s="43"/>
      <c r="N8" s="43"/>
      <c r="O8" s="43"/>
      <c r="P8" s="43"/>
      <c r="Q8" s="43"/>
      <c r="R8" s="43"/>
      <c r="S8" s="43"/>
      <c r="T8" s="43"/>
      <c r="U8" s="43"/>
      <c r="V8" s="43"/>
      <c r="W8" s="43"/>
      <c r="X8" s="43"/>
      <c r="Y8" s="43"/>
      <c r="Z8" s="43"/>
    </row>
    <row r="9">
      <c r="A9" s="49"/>
      <c r="B9" s="45">
        <v>8.0</v>
      </c>
      <c r="C9" s="46" t="s">
        <v>151</v>
      </c>
      <c r="D9" s="112"/>
      <c r="E9" s="111">
        <v>104038.0</v>
      </c>
      <c r="F9" s="43"/>
      <c r="G9" s="43"/>
      <c r="H9" s="43"/>
      <c r="I9" s="43"/>
      <c r="J9" s="43"/>
      <c r="K9" s="43"/>
      <c r="L9" s="43"/>
      <c r="M9" s="43"/>
      <c r="N9" s="43"/>
      <c r="O9" s="43"/>
      <c r="P9" s="43"/>
      <c r="Q9" s="43"/>
      <c r="R9" s="43"/>
      <c r="S9" s="43"/>
      <c r="T9" s="43"/>
      <c r="U9" s="43"/>
      <c r="V9" s="43"/>
      <c r="W9" s="43"/>
      <c r="X9" s="43"/>
      <c r="Y9" s="43"/>
      <c r="Z9" s="43"/>
    </row>
    <row r="10">
      <c r="A10" s="49"/>
      <c r="B10" s="45">
        <v>9.0</v>
      </c>
      <c r="C10" s="46" t="s">
        <v>152</v>
      </c>
      <c r="D10" s="110"/>
      <c r="E10" s="111">
        <v>136554.0</v>
      </c>
      <c r="F10" s="43"/>
      <c r="G10" s="43"/>
      <c r="H10" s="43"/>
      <c r="I10" s="43"/>
      <c r="J10" s="43"/>
      <c r="K10" s="43"/>
      <c r="L10" s="43"/>
      <c r="M10" s="43"/>
      <c r="N10" s="43"/>
      <c r="O10" s="43"/>
      <c r="P10" s="43"/>
      <c r="Q10" s="43"/>
      <c r="R10" s="43"/>
      <c r="S10" s="43"/>
      <c r="T10" s="43"/>
      <c r="U10" s="43"/>
      <c r="V10" s="43"/>
      <c r="W10" s="43"/>
      <c r="X10" s="43"/>
      <c r="Y10" s="43"/>
      <c r="Z10" s="43"/>
    </row>
    <row r="11">
      <c r="A11" s="49"/>
      <c r="B11" s="45" t="s">
        <v>153</v>
      </c>
      <c r="C11" s="46" t="s">
        <v>154</v>
      </c>
      <c r="D11" s="111">
        <v>1.1314625E7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155</v>
      </c>
      <c r="C12" s="46" t="s">
        <v>156</v>
      </c>
      <c r="D12" s="111">
        <v>6427378.0</v>
      </c>
      <c r="E12" s="108">
        <f>D11-D12</f>
        <v>4887247</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157</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158</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159</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160</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161</v>
      </c>
      <c r="D17" s="112"/>
      <c r="E17" s="111">
        <v>1626383.0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162</v>
      </c>
      <c r="D18" s="113"/>
      <c r="E18" s="114">
        <f>sum(E2:E17)</f>
        <v>21961640</v>
      </c>
      <c r="F18" s="43"/>
      <c r="G18" s="43"/>
      <c r="H18" s="43"/>
      <c r="I18" s="43"/>
      <c r="J18" s="43"/>
      <c r="K18" s="43"/>
      <c r="L18" s="43"/>
      <c r="M18" s="43"/>
      <c r="N18" s="43"/>
      <c r="O18" s="43"/>
      <c r="P18" s="43"/>
      <c r="Q18" s="43"/>
      <c r="R18" s="43"/>
      <c r="S18" s="43"/>
      <c r="T18" s="43"/>
      <c r="U18" s="43"/>
      <c r="V18" s="43"/>
      <c r="W18" s="43"/>
      <c r="X18" s="43"/>
      <c r="Y18" s="43"/>
      <c r="Z18" s="43"/>
    </row>
    <row r="19">
      <c r="A19" s="44" t="s">
        <v>163</v>
      </c>
      <c r="B19" s="115">
        <v>17.0</v>
      </c>
      <c r="C19" s="116" t="s">
        <v>164</v>
      </c>
      <c r="D19" s="117"/>
      <c r="E19" s="111">
        <v>2500063.0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165</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166</v>
      </c>
      <c r="D21" s="117"/>
      <c r="E21" s="111">
        <v>198298.0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167</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168</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169</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170</v>
      </c>
      <c r="D25" s="121"/>
      <c r="E25" s="118">
        <v>9774717.0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171</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172</v>
      </c>
      <c r="D27" s="117"/>
      <c r="E27" s="118">
        <v>53740.0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173</v>
      </c>
      <c r="D28" s="125"/>
      <c r="E28" s="126">
        <f>sum(E19:E27)</f>
        <v>12526818</v>
      </c>
      <c r="F28" s="43"/>
      <c r="G28" s="43"/>
      <c r="H28" s="43"/>
      <c r="I28" s="43"/>
      <c r="J28" s="43"/>
      <c r="K28" s="43"/>
      <c r="L28" s="43"/>
      <c r="M28" s="43"/>
      <c r="N28" s="43"/>
      <c r="O28" s="43"/>
      <c r="P28" s="43"/>
      <c r="Q28" s="43"/>
      <c r="R28" s="43"/>
      <c r="S28" s="43"/>
      <c r="T28" s="43"/>
      <c r="U28" s="43"/>
      <c r="V28" s="43"/>
      <c r="W28" s="43"/>
      <c r="X28" s="43"/>
      <c r="Y28" s="43"/>
      <c r="Z28" s="43"/>
    </row>
    <row r="29">
      <c r="A29" s="65" t="s">
        <v>174</v>
      </c>
      <c r="B29" s="127"/>
      <c r="C29" s="128" t="s">
        <v>175</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176</v>
      </c>
      <c r="D30" s="117"/>
      <c r="E30" s="111">
        <v>8404254.0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177</v>
      </c>
      <c r="D31" s="117"/>
      <c r="E31" s="111">
        <v>1030568.0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178</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179</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180</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181</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182</v>
      </c>
      <c r="D36" s="131"/>
      <c r="E36" s="126">
        <f>sum(E30:E35)</f>
        <v>9434822</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183</v>
      </c>
      <c r="D37" s="135"/>
      <c r="E37" s="136">
        <f>E36+E28</f>
        <v>21961640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HMONG AMERICAN PARTNERSHIP </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184</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185</v>
      </c>
      <c r="C3" s="144" t="s">
        <v>186</v>
      </c>
      <c r="D3" s="145">
        <f>'Expenses 2022'!C40</f>
        <v>14686257</v>
      </c>
      <c r="E3" s="146"/>
      <c r="F3" s="43"/>
      <c r="G3" s="43"/>
      <c r="H3" s="43"/>
      <c r="I3" s="43"/>
      <c r="J3" s="43"/>
      <c r="K3" s="43"/>
      <c r="L3" s="43"/>
      <c r="M3" s="43"/>
      <c r="N3" s="43"/>
      <c r="O3" s="43"/>
      <c r="P3" s="43"/>
      <c r="Q3" s="43"/>
      <c r="R3" s="43"/>
      <c r="S3" s="43"/>
      <c r="T3" s="43"/>
      <c r="U3" s="43"/>
      <c r="V3" s="43"/>
      <c r="W3" s="43"/>
      <c r="X3" s="43"/>
      <c r="Y3" s="43"/>
    </row>
    <row r="4">
      <c r="A4" s="138"/>
      <c r="B4" s="49"/>
      <c r="C4" s="144" t="s">
        <v>187</v>
      </c>
      <c r="D4" s="145">
        <f>'Expenses 2022'!C31</f>
        <v>387959</v>
      </c>
      <c r="E4" s="146"/>
      <c r="F4" s="43"/>
      <c r="G4" s="43"/>
      <c r="H4" s="43"/>
      <c r="I4" s="43"/>
      <c r="J4" s="43"/>
      <c r="K4" s="43"/>
      <c r="L4" s="43"/>
      <c r="M4" s="43"/>
      <c r="N4" s="43"/>
      <c r="O4" s="43"/>
      <c r="P4" s="43"/>
      <c r="Q4" s="43"/>
      <c r="R4" s="43"/>
      <c r="S4" s="43"/>
      <c r="T4" s="43"/>
      <c r="U4" s="43"/>
      <c r="V4" s="43"/>
      <c r="W4" s="43"/>
      <c r="X4" s="43"/>
      <c r="Y4" s="43"/>
    </row>
    <row r="5">
      <c r="A5" s="138"/>
      <c r="B5" s="49"/>
      <c r="C5" s="144" t="s">
        <v>188</v>
      </c>
      <c r="D5" s="145">
        <f>D3-D4</f>
        <v>14298298</v>
      </c>
      <c r="E5" s="146"/>
      <c r="F5" s="43"/>
      <c r="G5" s="43"/>
      <c r="H5" s="43"/>
      <c r="I5" s="43"/>
      <c r="J5" s="43"/>
      <c r="K5" s="43"/>
      <c r="L5" s="43"/>
      <c r="M5" s="43"/>
      <c r="N5" s="43"/>
      <c r="O5" s="43"/>
      <c r="P5" s="43"/>
      <c r="Q5" s="43"/>
      <c r="R5" s="43"/>
      <c r="S5" s="43"/>
      <c r="T5" s="43"/>
      <c r="U5" s="43"/>
      <c r="V5" s="43"/>
      <c r="W5" s="43"/>
      <c r="X5" s="43"/>
      <c r="Y5" s="43"/>
    </row>
    <row r="6">
      <c r="A6" s="138"/>
      <c r="B6" s="49"/>
      <c r="C6" s="144" t="s">
        <v>189</v>
      </c>
      <c r="D6" s="145">
        <f>D5/12</f>
        <v>1191524.833</v>
      </c>
      <c r="E6" s="146"/>
      <c r="F6" s="43"/>
      <c r="G6" s="43"/>
      <c r="H6" s="43"/>
      <c r="I6" s="43"/>
      <c r="J6" s="43"/>
      <c r="K6" s="43"/>
      <c r="L6" s="43"/>
      <c r="M6" s="43"/>
      <c r="N6" s="43"/>
      <c r="O6" s="43"/>
      <c r="P6" s="43"/>
      <c r="Q6" s="43"/>
      <c r="R6" s="43"/>
      <c r="S6" s="43"/>
      <c r="T6" s="43"/>
      <c r="U6" s="43"/>
      <c r="V6" s="43"/>
      <c r="W6" s="43"/>
      <c r="X6" s="43"/>
      <c r="Y6" s="43"/>
    </row>
    <row r="7">
      <c r="A7" s="138"/>
      <c r="B7" s="49"/>
      <c r="C7" s="144" t="s">
        <v>190</v>
      </c>
      <c r="D7" s="75">
        <f>'Balance Sheet 2022'!E2+'Balance Sheet 2022'!E3</f>
        <v>1802768</v>
      </c>
      <c r="E7" s="146"/>
      <c r="F7" s="43"/>
      <c r="G7" s="43"/>
      <c r="H7" s="43"/>
      <c r="I7" s="43"/>
      <c r="J7" s="43"/>
      <c r="K7" s="43"/>
      <c r="L7" s="43"/>
      <c r="M7" s="43"/>
      <c r="N7" s="43"/>
      <c r="O7" s="43"/>
      <c r="P7" s="43"/>
      <c r="Q7" s="43"/>
      <c r="R7" s="43"/>
      <c r="S7" s="43"/>
      <c r="T7" s="43"/>
      <c r="U7" s="43"/>
      <c r="V7" s="43"/>
      <c r="W7" s="43"/>
      <c r="X7" s="43"/>
      <c r="Y7" s="43"/>
    </row>
    <row r="8">
      <c r="A8" s="138"/>
      <c r="B8" s="49"/>
      <c r="C8" s="147" t="s">
        <v>184</v>
      </c>
      <c r="D8" s="148">
        <f>D7/D6</f>
        <v>1.512992386</v>
      </c>
      <c r="E8" s="149" t="s">
        <v>191</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192</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193</v>
      </c>
      <c r="C11" s="144" t="s">
        <v>194</v>
      </c>
      <c r="D11" s="75">
        <f>'Balance Sheet 2022'!E30</f>
        <v>8404254</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195</v>
      </c>
      <c r="D12" s="75">
        <f>'Expenses 2022'!C40</f>
        <v>14686257</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196</v>
      </c>
      <c r="D13" s="145">
        <f>D12/12</f>
        <v>1223854.75</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192</v>
      </c>
      <c r="D14" s="148">
        <f>D11/D13</f>
        <v>6.867035488</v>
      </c>
      <c r="E14" s="149" t="s">
        <v>191</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197</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198</v>
      </c>
      <c r="C17" s="144" t="s">
        <v>199</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195</v>
      </c>
      <c r="D18" s="75">
        <f>'Expenses 2022'!C40</f>
        <v>14686257</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196</v>
      </c>
      <c r="D19" s="145">
        <f>D18/12</f>
        <v>1223854.75</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200</v>
      </c>
      <c r="D20" s="148">
        <f>D17/D19</f>
        <v>0</v>
      </c>
      <c r="E20" s="149" t="s">
        <v>191</v>
      </c>
      <c r="F20" s="43"/>
      <c r="G20" s="43"/>
      <c r="H20" s="43"/>
      <c r="I20" s="43"/>
      <c r="J20" s="43"/>
      <c r="K20" s="43"/>
      <c r="L20" s="43"/>
      <c r="M20" s="43"/>
      <c r="N20" s="43"/>
      <c r="O20" s="43"/>
      <c r="P20" s="43"/>
      <c r="Q20" s="43"/>
      <c r="R20" s="43"/>
      <c r="S20" s="43"/>
      <c r="T20" s="43"/>
      <c r="U20" s="43"/>
      <c r="V20" s="43"/>
      <c r="W20" s="43"/>
      <c r="X20" s="43"/>
      <c r="Y20" s="43"/>
    </row>
    <row r="21">
      <c r="A21" s="138"/>
      <c r="B21" s="49"/>
      <c r="C21" s="153" t="s">
        <v>201</v>
      </c>
      <c r="D21" s="154">
        <f>D20+D8</f>
        <v>1.512992386</v>
      </c>
      <c r="E21" s="155" t="s">
        <v>191</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202</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203</v>
      </c>
      <c r="C24" s="159"/>
      <c r="D24" s="160">
        <f>max('Revenues 2022'!E2:E7,'Revenues 2022'!F10:F15)</f>
        <v>7783075</v>
      </c>
      <c r="E24" s="161" t="s">
        <v>204</v>
      </c>
      <c r="F24" s="43"/>
      <c r="G24" s="43"/>
      <c r="H24" s="43"/>
      <c r="I24" s="43"/>
      <c r="J24" s="43"/>
      <c r="K24" s="43"/>
      <c r="L24" s="43"/>
      <c r="M24" s="43"/>
      <c r="N24" s="43"/>
      <c r="O24" s="43"/>
      <c r="P24" s="43"/>
      <c r="Q24" s="43"/>
      <c r="R24" s="43"/>
      <c r="S24" s="43"/>
      <c r="T24" s="43"/>
      <c r="U24" s="43"/>
      <c r="V24" s="43"/>
      <c r="W24" s="43"/>
      <c r="X24" s="43"/>
      <c r="Y24" s="43"/>
    </row>
    <row r="25">
      <c r="A25" s="138"/>
      <c r="B25" s="49"/>
      <c r="C25" s="144" t="s">
        <v>205</v>
      </c>
      <c r="D25" s="145">
        <f>'Revenues 2022'!F44</f>
        <v>14633664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202</v>
      </c>
      <c r="D26" s="162">
        <f>D24/D25</f>
        <v>0.5318609885</v>
      </c>
      <c r="E26" s="149" t="s">
        <v>206</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207</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208</v>
      </c>
      <c r="C29" s="144" t="s">
        <v>209</v>
      </c>
      <c r="D29" s="75">
        <f>SUM('Expenses 2022'!C7:C9)</f>
        <v>4797123</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210</v>
      </c>
      <c r="D30" s="75">
        <f>SUM('Expenses 2022'!C10:C12)</f>
        <v>775603</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211</v>
      </c>
      <c r="D31" s="75">
        <f>sum(D29:D30)</f>
        <v>5572726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186</v>
      </c>
      <c r="D32" s="75">
        <f>'Expenses 2022'!C40</f>
        <v>14686257</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212</v>
      </c>
      <c r="D33" s="162">
        <f>D31/D32</f>
        <v>0.3794517555</v>
      </c>
      <c r="E33" s="149" t="s">
        <v>213</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214</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215</v>
      </c>
      <c r="C36" s="144" t="s">
        <v>216</v>
      </c>
      <c r="D36" s="75">
        <f>SUM('Expenses 2022'!C10:C11)</f>
        <v>775603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209</v>
      </c>
      <c r="D37" s="75">
        <f>SUM('Expenses 2022'!C7:C9)</f>
        <v>4797123</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214</v>
      </c>
      <c r="D38" s="162">
        <f>D36/D37</f>
        <v>0.1616808658</v>
      </c>
      <c r="E38" s="149" t="s">
        <v>217</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218</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219</v>
      </c>
      <c r="C41" s="147" t="s">
        <v>220</v>
      </c>
      <c r="D41" s="75">
        <f>'Expenses 2022'!D40</f>
        <v>12285277</v>
      </c>
      <c r="E41" s="164">
        <f t="shared" ref="E41:E44" si="1">D41/$D$44</f>
        <v>0.8365151856</v>
      </c>
      <c r="F41" s="43"/>
      <c r="G41" s="43"/>
      <c r="H41" s="43"/>
      <c r="I41" s="43"/>
      <c r="J41" s="43"/>
      <c r="K41" s="43"/>
      <c r="L41" s="43"/>
      <c r="M41" s="43"/>
      <c r="N41" s="43"/>
      <c r="O41" s="43"/>
      <c r="P41" s="43"/>
      <c r="Q41" s="43"/>
      <c r="R41" s="43"/>
      <c r="S41" s="43"/>
      <c r="T41" s="43"/>
      <c r="U41" s="43"/>
      <c r="V41" s="43"/>
      <c r="W41" s="43"/>
      <c r="X41" s="43"/>
      <c r="Y41" s="43"/>
    </row>
    <row r="42">
      <c r="A42" s="138"/>
      <c r="B42" s="49"/>
      <c r="C42" s="147" t="s">
        <v>221</v>
      </c>
      <c r="D42" s="145">
        <f>'Expenses 2022'!E40</f>
        <v>2330505</v>
      </c>
      <c r="E42" s="164">
        <f t="shared" si="1"/>
        <v>0.1586861104</v>
      </c>
      <c r="F42" s="43"/>
      <c r="G42" s="43"/>
      <c r="H42" s="43"/>
      <c r="I42" s="43"/>
      <c r="J42" s="43"/>
      <c r="K42" s="43"/>
      <c r="L42" s="43"/>
      <c r="M42" s="43"/>
      <c r="N42" s="43"/>
      <c r="O42" s="43"/>
      <c r="P42" s="43"/>
      <c r="Q42" s="43"/>
      <c r="R42" s="43"/>
      <c r="S42" s="43"/>
      <c r="T42" s="43"/>
      <c r="U42" s="43"/>
      <c r="V42" s="43"/>
      <c r="W42" s="43"/>
      <c r="X42" s="43"/>
      <c r="Y42" s="43"/>
    </row>
    <row r="43">
      <c r="A43" s="138"/>
      <c r="B43" s="49"/>
      <c r="C43" s="147" t="s">
        <v>222</v>
      </c>
      <c r="D43" s="145">
        <f>'Expenses 2022'!F40</f>
        <v>70475</v>
      </c>
      <c r="E43" s="164">
        <f t="shared" si="1"/>
        <v>0.004798703986</v>
      </c>
      <c r="F43" s="43"/>
      <c r="G43" s="43"/>
      <c r="H43" s="43"/>
      <c r="I43" s="43"/>
      <c r="J43" s="43"/>
      <c r="K43" s="43"/>
      <c r="L43" s="43"/>
      <c r="M43" s="43"/>
      <c r="N43" s="43"/>
      <c r="O43" s="43"/>
      <c r="P43" s="43"/>
      <c r="Q43" s="43"/>
      <c r="R43" s="43"/>
      <c r="S43" s="43"/>
      <c r="T43" s="43"/>
      <c r="U43" s="43"/>
      <c r="V43" s="43"/>
      <c r="W43" s="43"/>
      <c r="X43" s="43"/>
      <c r="Y43" s="43"/>
    </row>
    <row r="44">
      <c r="A44" s="138"/>
      <c r="B44" s="49"/>
      <c r="C44" s="144" t="s">
        <v>186</v>
      </c>
      <c r="D44" s="145">
        <f>sum(D41:D43)</f>
        <v>14686257</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223</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224</v>
      </c>
      <c r="C47" s="144" t="s">
        <v>225</v>
      </c>
      <c r="D47" s="145">
        <f>'Revenues 2022'!F9</f>
        <v>7883612</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226</v>
      </c>
      <c r="D48" s="145">
        <f>'Expenses 2022'!F40</f>
        <v>70475</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227</v>
      </c>
      <c r="D49" s="165">
        <f>if(D48=0, "$0",D47/D48)</f>
        <v>111.8639518</v>
      </c>
      <c r="E49" s="149" t="s">
        <v>228</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229</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230</v>
      </c>
      <c r="C52" s="144" t="s">
        <v>231</v>
      </c>
      <c r="D52" s="145">
        <f>sum('Balance Sheet 2022'!E2:E10)</f>
        <v>15448010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232</v>
      </c>
      <c r="D53" s="145">
        <f>sum('Balance Sheet 2022'!E19:E22)</f>
        <v>2698361</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233</v>
      </c>
      <c r="D54" s="167">
        <f>D52/D53</f>
        <v>5.724960448</v>
      </c>
      <c r="E54" s="149" t="s">
        <v>234</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235</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236</v>
      </c>
      <c r="C57" s="144" t="s">
        <v>237</v>
      </c>
      <c r="D57" s="145">
        <f>sum('Balance Sheet 2022'!E25:E26)</f>
        <v>9774717</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238</v>
      </c>
      <c r="D58" s="145">
        <f>'Balance Sheet 2022'!E18</f>
        <v>21961640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239</v>
      </c>
      <c r="D59" s="168">
        <f>D57/D58</f>
        <v>0.4450813783</v>
      </c>
      <c r="E59" s="149" t="s">
        <v>240</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HMONG AMERICAN PARTNERSHIP </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1.1292538E7</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210728.0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11503266</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6788112.0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726523.0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230452.0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7745087</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246133.0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241</v>
      </c>
      <c r="D26" s="50">
        <v>0.0</v>
      </c>
      <c r="E26" s="50">
        <v>24100.0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0</v>
      </c>
      <c r="E28" s="75">
        <f t="shared" si="2"/>
        <v>24100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24100</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110237.0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110237</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19628823</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HMONG AMERICAN PARTNERSHIP </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201017</v>
      </c>
      <c r="D4" s="99">
        <v>201017.0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479893</v>
      </c>
      <c r="D7" s="99">
        <v>479893.0</v>
      </c>
      <c r="E7" s="99">
        <v>0.0</v>
      </c>
      <c r="F7" s="99">
        <v>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5278586</v>
      </c>
      <c r="D9" s="99">
        <v>4619424.0</v>
      </c>
      <c r="E9" s="99">
        <v>592593.0</v>
      </c>
      <c r="F9" s="99">
        <v>66569.0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0</v>
      </c>
      <c r="D10" s="99">
        <v>0.0</v>
      </c>
      <c r="E10" s="99">
        <v>0.0</v>
      </c>
      <c r="F10" s="99">
        <v>0.0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735643</v>
      </c>
      <c r="D11" s="99">
        <v>545459.0</v>
      </c>
      <c r="E11" s="99">
        <v>182132.0</v>
      </c>
      <c r="F11" s="99">
        <v>8052.0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0</v>
      </c>
      <c r="D12" s="99">
        <v>0.0</v>
      </c>
      <c r="E12" s="99">
        <v>0.0</v>
      </c>
      <c r="F12" s="99">
        <v>0.0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0</v>
      </c>
      <c r="D16" s="99">
        <v>0.0</v>
      </c>
      <c r="E16" s="99">
        <v>0.0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0</v>
      </c>
      <c r="D20" s="99">
        <v>0.0</v>
      </c>
      <c r="E20" s="99">
        <v>0.0</v>
      </c>
      <c r="F20" s="99">
        <v>0.0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0</v>
      </c>
      <c r="D21" s="99">
        <v>0.0</v>
      </c>
      <c r="E21" s="99">
        <v>0.0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54320</v>
      </c>
      <c r="D22" s="99">
        <v>73590.0</v>
      </c>
      <c r="E22" s="99">
        <v>-21390.0</v>
      </c>
      <c r="F22" s="99">
        <v>2120.0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281385</v>
      </c>
      <c r="D23" s="99">
        <v>233304.0</v>
      </c>
      <c r="E23" s="99">
        <v>45690.0</v>
      </c>
      <c r="F23" s="99">
        <v>2391.0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1217246</v>
      </c>
      <c r="D25" s="99">
        <v>580038.0</v>
      </c>
      <c r="E25" s="99">
        <v>623689.0</v>
      </c>
      <c r="F25" s="99">
        <v>13519.0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44824</v>
      </c>
      <c r="D26" s="99">
        <v>41237.0</v>
      </c>
      <c r="E26" s="99">
        <v>3582.0</v>
      </c>
      <c r="F26" s="99">
        <v>5.0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29058</v>
      </c>
      <c r="D28" s="99">
        <v>18818.0</v>
      </c>
      <c r="E28" s="99">
        <v>10240.0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441284</v>
      </c>
      <c r="D29" s="99">
        <v>67393.0</v>
      </c>
      <c r="E29" s="99">
        <v>373891.0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733554</v>
      </c>
      <c r="D31" s="99">
        <v>225020.0</v>
      </c>
      <c r="E31" s="99">
        <v>508534.0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272956</v>
      </c>
      <c r="D32" s="99">
        <v>254867.0</v>
      </c>
      <c r="E32" s="99">
        <v>16305.0</v>
      </c>
      <c r="F32" s="99">
        <v>1784.0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137</v>
      </c>
      <c r="C34" s="98">
        <f t="shared" si="1"/>
        <v>1281908</v>
      </c>
      <c r="D34" s="99">
        <v>1281908.0</v>
      </c>
      <c r="E34" s="99">
        <v>0.0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75" t="s">
        <v>140</v>
      </c>
      <c r="C35" s="98">
        <f t="shared" si="1"/>
        <v>584995</v>
      </c>
      <c r="D35" s="99">
        <v>584995.0</v>
      </c>
      <c r="E35" s="99">
        <v>0.0</v>
      </c>
      <c r="F35" s="99">
        <v>0.0</v>
      </c>
      <c r="G35" s="43"/>
      <c r="H35" s="43"/>
      <c r="I35" s="43"/>
      <c r="J35" s="43"/>
      <c r="K35" s="43"/>
      <c r="L35" s="43"/>
      <c r="M35" s="43"/>
      <c r="N35" s="43"/>
      <c r="O35" s="43"/>
      <c r="P35" s="43"/>
      <c r="Q35" s="43"/>
      <c r="R35" s="43"/>
      <c r="S35" s="43"/>
      <c r="T35" s="43"/>
      <c r="U35" s="43"/>
      <c r="V35" s="43"/>
      <c r="W35" s="43"/>
      <c r="X35" s="43"/>
      <c r="Y35" s="43"/>
      <c r="Z35" s="43"/>
    </row>
    <row r="36">
      <c r="A36" s="45" t="s">
        <v>50</v>
      </c>
      <c r="B36" s="102" t="s">
        <v>242</v>
      </c>
      <c r="C36" s="98">
        <f t="shared" si="1"/>
        <v>408451</v>
      </c>
      <c r="D36" s="99">
        <v>0.0</v>
      </c>
      <c r="E36" s="99">
        <v>408451.0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t="s">
        <v>138</v>
      </c>
      <c r="C37" s="98">
        <f t="shared" si="1"/>
        <v>300445</v>
      </c>
      <c r="D37" s="99">
        <v>300445.0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141</v>
      </c>
      <c r="C38" s="98">
        <f t="shared" si="1"/>
        <v>1173771</v>
      </c>
      <c r="D38" s="99">
        <v>1411995.0</v>
      </c>
      <c r="E38" s="99">
        <v>-447822.0</v>
      </c>
      <c r="F38" s="99">
        <v>209598.0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142</v>
      </c>
      <c r="C40" s="103">
        <f t="shared" ref="C40:F40" si="2">sum(C3:C39)</f>
        <v>13519336</v>
      </c>
      <c r="D40" s="103">
        <f t="shared" si="2"/>
        <v>10919403</v>
      </c>
      <c r="E40" s="103">
        <f t="shared" si="2"/>
        <v>2295895</v>
      </c>
      <c r="F40" s="103">
        <f t="shared" si="2"/>
        <v>304038</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HMONG AMERICAN PARTNERSHIP </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143</v>
      </c>
      <c r="B2" s="45">
        <v>1.0</v>
      </c>
      <c r="C2" s="46" t="s">
        <v>144</v>
      </c>
      <c r="D2" s="110"/>
      <c r="E2" s="111">
        <v>6251960.0</v>
      </c>
      <c r="F2" s="43"/>
      <c r="G2" s="43"/>
      <c r="H2" s="43"/>
      <c r="I2" s="43"/>
      <c r="J2" s="43"/>
      <c r="K2" s="43"/>
      <c r="L2" s="43"/>
      <c r="M2" s="43"/>
      <c r="N2" s="43"/>
      <c r="O2" s="43"/>
      <c r="P2" s="43"/>
      <c r="Q2" s="43"/>
      <c r="R2" s="43"/>
      <c r="S2" s="43"/>
      <c r="T2" s="43"/>
      <c r="U2" s="43"/>
      <c r="V2" s="43"/>
      <c r="W2" s="43"/>
      <c r="X2" s="43"/>
      <c r="Y2" s="43"/>
      <c r="Z2" s="43"/>
    </row>
    <row r="3">
      <c r="A3" s="49"/>
      <c r="B3" s="45">
        <v>2.0</v>
      </c>
      <c r="C3" s="46" t="s">
        <v>145</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146</v>
      </c>
      <c r="D4" s="110"/>
      <c r="E4" s="111">
        <v>1858322.0</v>
      </c>
      <c r="F4" s="43"/>
      <c r="G4" s="43"/>
      <c r="H4" s="43"/>
      <c r="I4" s="43"/>
      <c r="J4" s="43"/>
      <c r="K4" s="43"/>
      <c r="L4" s="43"/>
      <c r="M4" s="43"/>
      <c r="N4" s="43"/>
      <c r="O4" s="43"/>
      <c r="P4" s="43"/>
      <c r="Q4" s="43"/>
      <c r="R4" s="43"/>
      <c r="S4" s="43"/>
      <c r="T4" s="43"/>
      <c r="U4" s="43"/>
      <c r="V4" s="43"/>
      <c r="W4" s="43"/>
      <c r="X4" s="43"/>
      <c r="Y4" s="43"/>
      <c r="Z4" s="43"/>
    </row>
    <row r="5">
      <c r="A5" s="49"/>
      <c r="B5" s="45">
        <v>4.0</v>
      </c>
      <c r="C5" s="46" t="s">
        <v>147</v>
      </c>
      <c r="D5" s="112"/>
      <c r="E5" s="111">
        <v>0.0</v>
      </c>
      <c r="F5" s="43"/>
      <c r="G5" s="43"/>
      <c r="H5" s="43"/>
      <c r="I5" s="43"/>
      <c r="J5" s="43"/>
      <c r="K5" s="43"/>
      <c r="L5" s="43"/>
      <c r="M5" s="43"/>
      <c r="N5" s="43"/>
      <c r="O5" s="43"/>
      <c r="P5" s="43"/>
      <c r="Q5" s="43"/>
      <c r="R5" s="43"/>
      <c r="S5" s="43"/>
      <c r="T5" s="43"/>
      <c r="U5" s="43"/>
      <c r="V5" s="43"/>
      <c r="W5" s="43"/>
      <c r="X5" s="43"/>
      <c r="Y5" s="43"/>
      <c r="Z5" s="43"/>
    </row>
    <row r="6">
      <c r="A6" s="49"/>
      <c r="B6" s="45">
        <v>5.0</v>
      </c>
      <c r="C6" s="51" t="s">
        <v>148</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149</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150</v>
      </c>
      <c r="D8" s="112"/>
      <c r="E8" s="111">
        <v>1.0514355E7</v>
      </c>
      <c r="F8" s="43"/>
      <c r="G8" s="43"/>
      <c r="H8" s="43"/>
      <c r="I8" s="43"/>
      <c r="J8" s="43"/>
      <c r="K8" s="43"/>
      <c r="L8" s="43"/>
      <c r="M8" s="43"/>
      <c r="N8" s="43"/>
      <c r="O8" s="43"/>
      <c r="P8" s="43"/>
      <c r="Q8" s="43"/>
      <c r="R8" s="43"/>
      <c r="S8" s="43"/>
      <c r="T8" s="43"/>
      <c r="U8" s="43"/>
      <c r="V8" s="43"/>
      <c r="W8" s="43"/>
      <c r="X8" s="43"/>
      <c r="Y8" s="43"/>
      <c r="Z8" s="43"/>
    </row>
    <row r="9">
      <c r="A9" s="49"/>
      <c r="B9" s="45">
        <v>8.0</v>
      </c>
      <c r="C9" s="46" t="s">
        <v>151</v>
      </c>
      <c r="D9" s="112"/>
      <c r="E9" s="111">
        <v>75229.0</v>
      </c>
      <c r="F9" s="43"/>
      <c r="G9" s="43"/>
      <c r="H9" s="43"/>
      <c r="I9" s="43"/>
      <c r="J9" s="43"/>
      <c r="K9" s="43"/>
      <c r="L9" s="43"/>
      <c r="M9" s="43"/>
      <c r="N9" s="43"/>
      <c r="O9" s="43"/>
      <c r="P9" s="43"/>
      <c r="Q9" s="43"/>
      <c r="R9" s="43"/>
      <c r="S9" s="43"/>
      <c r="T9" s="43"/>
      <c r="U9" s="43"/>
      <c r="V9" s="43"/>
      <c r="W9" s="43"/>
      <c r="X9" s="43"/>
      <c r="Y9" s="43"/>
      <c r="Z9" s="43"/>
    </row>
    <row r="10">
      <c r="A10" s="49"/>
      <c r="B10" s="45">
        <v>9.0</v>
      </c>
      <c r="C10" s="46" t="s">
        <v>152</v>
      </c>
      <c r="D10" s="110"/>
      <c r="E10" s="111">
        <v>195134.0</v>
      </c>
      <c r="F10" s="43"/>
      <c r="G10" s="43"/>
      <c r="H10" s="43"/>
      <c r="I10" s="43"/>
      <c r="J10" s="43"/>
      <c r="K10" s="43"/>
      <c r="L10" s="43"/>
      <c r="M10" s="43"/>
      <c r="N10" s="43"/>
      <c r="O10" s="43"/>
      <c r="P10" s="43"/>
      <c r="Q10" s="43"/>
      <c r="R10" s="43"/>
      <c r="S10" s="43"/>
      <c r="T10" s="43"/>
      <c r="U10" s="43"/>
      <c r="V10" s="43"/>
      <c r="W10" s="43"/>
      <c r="X10" s="43"/>
      <c r="Y10" s="43"/>
      <c r="Z10" s="43"/>
    </row>
    <row r="11">
      <c r="A11" s="49"/>
      <c r="B11" s="45" t="s">
        <v>153</v>
      </c>
      <c r="C11" s="46" t="s">
        <v>154</v>
      </c>
      <c r="D11" s="111">
        <v>1.2760934E7</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155</v>
      </c>
      <c r="C12" s="46" t="s">
        <v>156</v>
      </c>
      <c r="D12" s="111">
        <v>6153153.0</v>
      </c>
      <c r="E12" s="108">
        <f>D11-D12</f>
        <v>6607781</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157</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158</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159</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160</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161</v>
      </c>
      <c r="D17" s="112"/>
      <c r="E17" s="111">
        <v>1694116.0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162</v>
      </c>
      <c r="D18" s="113"/>
      <c r="E18" s="114">
        <f>sum(E2:E17)</f>
        <v>27196897</v>
      </c>
      <c r="F18" s="43"/>
      <c r="G18" s="43"/>
      <c r="H18" s="43"/>
      <c r="I18" s="43"/>
      <c r="J18" s="43"/>
      <c r="K18" s="43"/>
      <c r="L18" s="43"/>
      <c r="M18" s="43"/>
      <c r="N18" s="43"/>
      <c r="O18" s="43"/>
      <c r="P18" s="43"/>
      <c r="Q18" s="43"/>
      <c r="R18" s="43"/>
      <c r="S18" s="43"/>
      <c r="T18" s="43"/>
      <c r="U18" s="43"/>
      <c r="V18" s="43"/>
      <c r="W18" s="43"/>
      <c r="X18" s="43"/>
      <c r="Y18" s="43"/>
      <c r="Z18" s="43"/>
    </row>
    <row r="19">
      <c r="A19" s="44" t="s">
        <v>163</v>
      </c>
      <c r="B19" s="115">
        <v>17.0</v>
      </c>
      <c r="C19" s="116" t="s">
        <v>164</v>
      </c>
      <c r="D19" s="117"/>
      <c r="E19" s="111">
        <v>2090168.0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165</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166</v>
      </c>
      <c r="D21" s="117"/>
      <c r="E21" s="111">
        <v>198298.0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167</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168</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169</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170</v>
      </c>
      <c r="D25" s="121"/>
      <c r="E25" s="118">
        <v>9248745.0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171</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172</v>
      </c>
      <c r="D27" s="117"/>
      <c r="E27" s="118">
        <v>115377.0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173</v>
      </c>
      <c r="D28" s="125"/>
      <c r="E28" s="126">
        <f>sum(E19:E27)</f>
        <v>11652588</v>
      </c>
      <c r="F28" s="43"/>
      <c r="G28" s="43"/>
      <c r="H28" s="43"/>
      <c r="I28" s="43"/>
      <c r="J28" s="43"/>
      <c r="K28" s="43"/>
      <c r="L28" s="43"/>
      <c r="M28" s="43"/>
      <c r="N28" s="43"/>
      <c r="O28" s="43"/>
      <c r="P28" s="43"/>
      <c r="Q28" s="43"/>
      <c r="R28" s="43"/>
      <c r="S28" s="43"/>
      <c r="T28" s="43"/>
      <c r="U28" s="43"/>
      <c r="V28" s="43"/>
      <c r="W28" s="43"/>
      <c r="X28" s="43"/>
      <c r="Y28" s="43"/>
      <c r="Z28" s="43"/>
    </row>
    <row r="29">
      <c r="A29" s="65" t="s">
        <v>174</v>
      </c>
      <c r="B29" s="127"/>
      <c r="C29" s="128" t="s">
        <v>175</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176</v>
      </c>
      <c r="D30" s="117"/>
      <c r="E30" s="111">
        <v>1.4515946E7</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177</v>
      </c>
      <c r="D31" s="117"/>
      <c r="E31" s="111">
        <v>1028363.0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178</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179</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180</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181</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182</v>
      </c>
      <c r="D36" s="131"/>
      <c r="E36" s="126">
        <f>sum(E30:E35)</f>
        <v>15544309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183</v>
      </c>
      <c r="D37" s="135"/>
      <c r="E37" s="136">
        <f>E36+E28</f>
        <v>27196897</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