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<sst xmlns="http://schemas.openxmlformats.org/spreadsheetml/2006/main" count="891" uniqueCount="258">
  <si>
    <t>CALLEN LORDE COMMUNITY HEALTH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</si>
  <si>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</si>
  <si>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</si>
  <si>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</si>
  <si>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</si>
  <si>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</si>
  <si>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</si>
  <si>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</si>
  <si>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</si>
  <si>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</si>
  <si>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</si>
  <si>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</si>
  <si>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</si>
  <si>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</si>
  <si>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</si>
  <si>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</si>
  <si>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</si>
  <si>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</si>
  <si>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</si>
  <si>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</si>
  <si>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</si>
  <si>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</si>
  <si>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</si>
  <si>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</si>
  <si>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</si>
  <si>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</si>
  <si>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</si>
  <si>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</si>
  <si>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</si>
  <si>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</si>
  <si>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</si>
  <si>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</si>
  <si>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</si>
  <si>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</si>
  <si>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</si>
  <si>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</si>
  <si>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</si>
  <si>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</si>
  <si>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</si>
  <si>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</si>
  <si>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</si>
  <si>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</si>
  <si>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</si>
  <si>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</si>
  <si>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</si>
  <si>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</si>
  <si>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</si>
  <si>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</si>
  <si>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</si>
  <si>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</si>
  <si>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</si>
  <si>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</si>
  <si>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</si>
  <si>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</si>
  <si>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</si>
  <si>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</si>
  <si>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</si>
  <si>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</si>
  <si>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</si>
  <si>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</si>
  <si>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</si>
  <si>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</si>
  <si>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</si>
  <si>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</si>
  <si>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PHARMACY</t>
  </si>
  <si>
    <t>NYS MEDICAID MANAGED CARE WRAPARO</t>
  </si>
  <si>
    <t>MEDICAID</t>
  </si>
  <si>
    <t>MEDICAID MANAGED CARE</t>
  </si>
  <si>
    <t>PRIVATE INSURANCE</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</si>
  <si>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</si>
  <si>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</si>
  <si>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</si>
  <si>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</si>
  <si>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</si>
  <si>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</si>
  <si>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</si>
  <si>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</si>
  <si>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</si>
  <si>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</si>
  <si>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</si>
  <si>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</si>
  <si>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</si>
  <si>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</si>
  <si>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</si>
  <si>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</si>
  <si>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</si>
  <si>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</si>
  <si>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</si>
  <si>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</si>
  <si>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</si>
  <si>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</si>
  <si>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</si>
  <si>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</si>
  <si>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</si>
  <si>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</si>
  <si>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</si>
  <si>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</si>
  <si>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</si>
  <si>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</si>
  <si>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</si>
  <si>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</si>
  <si>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</si>
  <si>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PCP INCENTIVES</t>
  </si>
  <si>
    <t>MEDICAL RECORDS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</si>
  <si>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</si>
  <si>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</si>
  <si>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</si>
  <si>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</si>
  <si>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</si>
  <si>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</si>
  <si>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</si>
  <si>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</si>
  <si>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</si>
  <si>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</si>
  <si>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</si>
  <si>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</si>
  <si>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</si>
  <si>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</si>
  <si>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</si>
  <si>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</si>
  <si>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</si>
  <si>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</si>
  <si>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</si>
  <si>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</si>
  <si>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</si>
  <si>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</si>
  <si>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</si>
  <si>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</si>
  <si>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</si>
  <si>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</si>
  <si>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</si>
  <si>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</si>
  <si>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</si>
  <si>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</si>
  <si>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</si>
  <si>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</si>
  <si>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</si>
  <si>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</si>
  <si>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</si>
  <si>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</si>
  <si>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</si>
  <si>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PHARMACEUTICALS</t>
  </si>
  <si>
    <t>CONSUMABLE SUPPLIES</t>
  </si>
  <si>
    <t>DUES &amp; SUBSCRIPTIONS</t>
  </si>
  <si>
    <t>EQUIPMENT RENTAL &amp; MAIN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</si>
  <si>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</si>
  <si>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</si>
  <si>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</si>
  <si>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</si>
  <si>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</si>
  <si>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</si>
  <si>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</si>
  <si>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</si>
  <si>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</si>
  <si>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</si>
  <si>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</si>
  <si>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</si>
  <si>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</si>
  <si>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</si>
  <si>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</si>
  <si>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</si>
  <si>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</si>
  <si>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</si>
  <si>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</si>
  <si>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</si>
  <si>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</si>
  <si>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</si>
  <si>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</si>
  <si>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</si>
  <si>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</si>
  <si>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</si>
  <si>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</si>
  <si>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</si>
  <si>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</si>
  <si>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</si>
  <si>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</si>
  <si>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</si>
  <si>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</si>
  <si>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</si>
  <si>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</si>
  <si>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</si>
  <si>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</si>
  <si>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</si>
  <si>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</si>
  <si>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</si>
  <si>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</si>
  <si>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</si>
  <si>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</si>
  <si>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</si>
  <si>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</si>
  <si>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</si>
  <si>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</si>
  <si>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</si>
  <si>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</si>
  <si>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</si>
  <si>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</si>
  <si>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</si>
  <si>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</si>
  <si>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</si>
  <si>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</si>
  <si>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</si>
  <si>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</si>
  <si>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</si>
  <si>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</si>
  <si>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</si>
  <si>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</si>
  <si>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</si>
  <si>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</si>
  <si>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</si>
  <si>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</si>
  <si>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</si>
  <si>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</si>
  <si>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</si>
  <si>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</si>
  <si>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</si>
  <si>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</si>
  <si>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</si>
  <si>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</si>
  <si>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</si>
  <si>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</si>
  <si>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</si>
  <si>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</si>
  <si>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</si>
  <si>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</si>
  <si>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</si>
  <si>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</si>
  <si>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</si>
  <si>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</si>
  <si>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</si>
  <si>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</si>
  <si>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</si>
  <si>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</si>
  <si>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</si>
  <si>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</si>
  <si>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</si>
  <si>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</si>
  <si>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</si>
  <si>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</si>
  <si>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</si>
  <si>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</si>
  <si>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</si>
  <si>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</si>
  <si>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</si>
  <si>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</si>
  <si>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</si>
  <si>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NYRX REINVESTMENT PAYMENT</t>
  </si>
  <si>
    <r>
      <rPr>
        <rFont val="Roboto"/>
        <color rgb="FF000000"/>
        <sz val="10.0"/>
      </rPr>
      <t xml:space="preserve">Gross amount from sales of </t>
    </r>
    <r>
      <rPr>
        <rFont val="Roboto"/>
        <color rgb="FF000000"/>
        <sz val="10.0"/>
      </rPr>
      <t>assets other than inventory</t>
    </r>
  </si>
  <si>
    <t>PHARMACEUTICALS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</si>
  <si>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</si>
  <si>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</si>
  <si>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OtherRevenueMiscAmt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</si>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</sst>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4">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CALLEN LORDE COMMUNITY HEALTH CENTER</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2022'!C40</f>
        <v>123658557</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2022'!C31</f>
        <v>2047472</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121611085</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10134257.08</v>
      </c>
      <c r="E6" s="146"/>
      <c r="F6" s="43"/>
      <c r="G6" s="43"/>
      <c r="H6" s="43"/>
      <c r="I6" s="43"/>
      <c r="J6" s="43"/>
      <c r="K6" s="43"/>
      <c r="L6" s="43"/>
      <c r="M6" s="43"/>
      <c r="N6" s="43"/>
      <c r="O6" s="43"/>
      <c r="P6" s="43"/>
      <c r="Q6" s="43"/>
      <c r="R6" s="43"/>
      <c r="S6" s="43"/>
      <c r="T6" s="43"/>
      <c r="U6" s="43"/>
      <c r="V6" s="43"/>
      <c r="W6" s="43"/>
      <c r="X6" s="43"/>
      <c r="Y6" s="43"/>
    </row>
    <row r="7">
      <c r="A7" s="138"/>
      <c r="B7" s="49"/>
      <c r="C7" s="144" t="s">
        <v>194</v>
      </c>
      <c r="D7" s="74">
        <f>'Balance Sheet 2022'!E2+'Balance Sheet 2022'!E3</f>
        <v>14859007</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1.466215715</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4">
        <f>'Balance Sheet 2022'!E30</f>
        <v>28144757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4">
        <f>'Expenses 2022'!C40</f>
        <v>123658557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10304879.75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2.731206737</v>
      </c>
      <c r="E14" s="149" t="s">
        <v>195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4">
        <f>sum('Balance Sheet 2022'!E13:E15)</f>
        <v>1957350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4">
        <f>'Expenses 2022'!C40</f>
        <v>123658557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10304879.75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0.1899439923</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1.656159708</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2022'!E2:E7,'Revenues 2022'!F10:F15)</f>
        <v>64733449</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2022'!F44</f>
        <v>109962681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0.5886856196</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4">
        <f>SUM('Expenses 2022'!C7:C9)</f>
        <v>37743276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4">
        <f>SUM('Expenses 2022'!C10:C12)</f>
        <v>15391577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4">
        <f>sum(D29:D30)</f>
        <v>53134853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4">
        <f>'Expenses 2022'!C40</f>
        <v>123658557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0.4296900618</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4">
        <f>SUM('Expenses 2022'!C10:C11)</f>
        <v>12648386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4">
        <f>SUM('Expenses 2022'!C7:C9)</f>
        <v>37743276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0.3351162734</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248</v>
      </c>
      <c r="D41" s="74">
        <f>'Expenses 2022'!D40</f>
        <v>97121644</v>
      </c>
      <c r="E41" s="164">
        <f t="shared" ref="E41:E44" si="1">D41/$D$44</f>
        <v>0.7854017252</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2022'!E40</f>
        <v>25382773</v>
      </c>
      <c r="E42" s="164">
        <f t="shared" si="1"/>
        <v>0.2052649943</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2022'!F40</f>
        <v>1154140</v>
      </c>
      <c r="E43" s="164">
        <f t="shared" si="1"/>
        <v>0.00933328051</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123658557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2022'!F9</f>
        <v>17598995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2022'!F40</f>
        <v>1154140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f>if(D48=0, "$0",D47/D48)</f>
        <v>15.24857903</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2022'!E2:E10)</f>
        <v>44892840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2022'!E19:E22)</f>
        <v>8519773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5.269253066</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2022'!E25:E26)</f>
        <v>9622235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2022'!E18</f>
        <v>83902458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0.1146835889</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CALLEN LORDE COMMUNITY HEALTH CENTER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803043.0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1.0943453E7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2647257.0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14393753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6.6942787E7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245</v>
      </c>
      <c r="D11" s="61"/>
      <c r="E11" s="61"/>
      <c r="F11" s="62">
        <v>1.6825786E7</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1.1832052E7</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7990706.0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66</v>
      </c>
      <c r="D14" s="61"/>
      <c r="E14" s="61"/>
      <c r="F14" s="62">
        <v>6644207.0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6432720.0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116668258</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243494.0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249</v>
      </c>
      <c r="D26" s="50">
        <v>129463.0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112890.0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16573</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16573</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196145.0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449453.0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-253308</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356380.0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5233.0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250</v>
      </c>
      <c r="D42" s="73"/>
      <c r="E42" s="48">
        <v>38860.0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400473</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131469243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CALLEN LORDE COMMUNITY HEALTH CENTER</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1231978</v>
      </c>
      <c r="D7" s="98">
        <v>819532.0</v>
      </c>
      <c r="E7" s="98">
        <v>399506.0</v>
      </c>
      <c r="F7" s="98">
        <v>12940.0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36103455</v>
      </c>
      <c r="D9" s="98">
        <v>2.4016624E7</v>
      </c>
      <c r="E9" s="98">
        <v>1.1707628E7</v>
      </c>
      <c r="F9" s="98">
        <v>379203.0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254060</v>
      </c>
      <c r="D10" s="98">
        <v>169005.0</v>
      </c>
      <c r="E10" s="98">
        <v>82387.0</v>
      </c>
      <c r="F10" s="98">
        <v>2668.0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12409120</v>
      </c>
      <c r="D11" s="98">
        <v>8254757.0</v>
      </c>
      <c r="E11" s="98">
        <v>4024028.0</v>
      </c>
      <c r="F11" s="98">
        <v>130335.0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2916786</v>
      </c>
      <c r="D12" s="98">
        <v>1940295.0</v>
      </c>
      <c r="E12" s="98">
        <v>945855.0</v>
      </c>
      <c r="F12" s="98">
        <v>30636.0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298752</v>
      </c>
      <c r="D15" s="98">
        <v>0.0</v>
      </c>
      <c r="E15" s="98">
        <v>298752.0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230695</v>
      </c>
      <c r="D16" s="98">
        <v>0.0</v>
      </c>
      <c r="E16" s="98">
        <v>230695.0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126000</v>
      </c>
      <c r="D17" s="98">
        <v>0.0</v>
      </c>
      <c r="E17" s="98">
        <v>126000.0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3332552</v>
      </c>
      <c r="D20" s="98">
        <v>1185624.0</v>
      </c>
      <c r="E20" s="98">
        <v>2122805.0</v>
      </c>
      <c r="F20" s="98">
        <v>24123.0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104557</v>
      </c>
      <c r="D21" s="98">
        <v>62281.0</v>
      </c>
      <c r="E21" s="98">
        <v>37223.0</v>
      </c>
      <c r="F21" s="98">
        <v>5053.0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2348074</v>
      </c>
      <c r="D22" s="98">
        <v>1518860.0</v>
      </c>
      <c r="E22" s="98">
        <v>779223.0</v>
      </c>
      <c r="F22" s="98">
        <v>49991.0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840195</v>
      </c>
      <c r="D23" s="98">
        <v>0.0</v>
      </c>
      <c r="E23" s="98">
        <v>840195.0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2951713</v>
      </c>
      <c r="D25" s="98">
        <v>2567990.0</v>
      </c>
      <c r="E25" s="98">
        <v>383723.0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156269</v>
      </c>
      <c r="D26" s="98">
        <v>62445.0</v>
      </c>
      <c r="E26" s="98">
        <v>91182.0</v>
      </c>
      <c r="F26" s="98">
        <v>2642.0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42879</v>
      </c>
      <c r="D28" s="98">
        <v>17135.0</v>
      </c>
      <c r="E28" s="98">
        <v>25019.0</v>
      </c>
      <c r="F28" s="98">
        <v>725.0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213620</v>
      </c>
      <c r="D29" s="98">
        <v>185849.0</v>
      </c>
      <c r="E29" s="98">
        <v>27771.0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2024781</v>
      </c>
      <c r="D31" s="98">
        <v>1761560.0</v>
      </c>
      <c r="E31" s="98">
        <v>263221.0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295070</v>
      </c>
      <c r="D32" s="98">
        <v>39644.0</v>
      </c>
      <c r="E32" s="98">
        <v>255426.0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60" t="s">
        <v>247</v>
      </c>
      <c r="C34" s="97">
        <f t="shared" si="1"/>
        <v>62351587</v>
      </c>
      <c r="D34" s="98">
        <v>6.2351587E7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7">
        <f t="shared" si="1"/>
        <v>4070448</v>
      </c>
      <c r="D35" s="98">
        <v>3909909.0</v>
      </c>
      <c r="E35" s="98">
        <v>159663.0</v>
      </c>
      <c r="F35" s="98">
        <v>876.0</v>
      </c>
      <c r="G35" s="43"/>
      <c r="H35" s="43"/>
      <c r="I35" s="43"/>
      <c r="J35" s="43"/>
      <c r="K35" s="43"/>
      <c r="L35" s="43"/>
      <c r="M35" s="43"/>
      <c r="N35" s="43"/>
      <c r="O35" s="43"/>
      <c r="P35" s="43"/>
      <c r="Q35" s="43"/>
      <c r="R35" s="43"/>
      <c r="S35" s="43"/>
      <c r="T35" s="43"/>
      <c r="U35" s="43"/>
      <c r="V35" s="43"/>
      <c r="W35" s="43"/>
      <c r="X35" s="43"/>
      <c r="Y35" s="43"/>
      <c r="Z35" s="43"/>
    </row>
    <row r="36">
      <c r="A36" s="45" t="s">
        <v>50</v>
      </c>
      <c r="B36" s="60" t="s">
        <v>143</v>
      </c>
      <c r="C36" s="97">
        <f t="shared" si="1"/>
        <v>234505</v>
      </c>
      <c r="D36" s="98">
        <v>37979.0</v>
      </c>
      <c r="E36" s="98">
        <v>191873.0</v>
      </c>
      <c r="F36" s="98">
        <v>4653.0</v>
      </c>
      <c r="G36" s="43"/>
      <c r="H36" s="43"/>
      <c r="I36" s="43"/>
      <c r="J36" s="43"/>
      <c r="K36" s="43"/>
      <c r="L36" s="43"/>
      <c r="M36" s="43"/>
      <c r="N36" s="43"/>
      <c r="O36" s="43"/>
      <c r="P36" s="43"/>
      <c r="Q36" s="43"/>
      <c r="R36" s="43"/>
      <c r="S36" s="43"/>
      <c r="T36" s="43"/>
      <c r="U36" s="43"/>
      <c r="V36" s="43"/>
      <c r="W36" s="43"/>
      <c r="X36" s="43"/>
      <c r="Y36" s="43"/>
      <c r="Z36" s="43"/>
    </row>
    <row r="37">
      <c r="A37" s="45" t="s">
        <v>52</v>
      </c>
      <c r="B37" s="60" t="s">
        <v>144</v>
      </c>
      <c r="C37" s="97">
        <f t="shared" si="1"/>
        <v>98790</v>
      </c>
      <c r="D37" s="98">
        <v>48430.0</v>
      </c>
      <c r="E37" s="98">
        <v>50360.0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293870</v>
      </c>
      <c r="D38" s="98">
        <v>167395.0</v>
      </c>
      <c r="E38" s="98">
        <v>75835.0</v>
      </c>
      <c r="F38" s="98">
        <v>50640.0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132929756</v>
      </c>
      <c r="D40" s="103">
        <f t="shared" si="2"/>
        <v>109116901</v>
      </c>
      <c r="E40" s="103">
        <f t="shared" si="2"/>
        <v>23118370</v>
      </c>
      <c r="F40" s="103">
        <f t="shared" si="2"/>
        <v>694485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CALLEN LORDE COMMUNITY HEALTH CENTER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1.5480283E7</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9595306.0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5182845.0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9149337.0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1.07896E7</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1315450.0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993994.0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3.7414706E7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2.2485365E7</v>
      </c>
      <c r="E12" s="108">
        <f>D11-D12</f>
        <v>14929341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2139181.0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1.9766557E7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728111.0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90070005</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8387244.0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1.2629091E7</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9545987.0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2.9964899E7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60527221</v>
      </c>
      <c r="F28" s="43"/>
      <c r="G28" s="43"/>
      <c r="H28" s="43"/>
      <c r="I28" s="43"/>
      <c r="J28" s="43"/>
      <c r="K28" s="43"/>
      <c r="L28" s="43"/>
      <c r="M28" s="43"/>
      <c r="N28" s="43"/>
      <c r="O28" s="43"/>
      <c r="P28" s="43"/>
      <c r="Q28" s="43"/>
      <c r="R28" s="43"/>
      <c r="S28" s="43"/>
      <c r="T28" s="43"/>
      <c r="U28" s="43"/>
      <c r="V28" s="43"/>
      <c r="W28" s="43"/>
      <c r="X28" s="43"/>
      <c r="Y28" s="43"/>
      <c r="Z28" s="43"/>
    </row>
    <row r="29">
      <c r="A29" s="64"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2.7172715E7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2370069.0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29542784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90070005</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CALLEN LORDE COMMUNITY HEALTH CENTER</v>
      </c>
      <c r="B1" s="2">
        <f>'Revenues 2023'!C1</f>
        <v>2023</v>
      </c>
      <c r="C1" s="174"/>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2023'!C40</f>
        <v>132929756</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2023'!C31</f>
        <v>2024781</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130904975</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10908747.92</v>
      </c>
      <c r="E6" s="146"/>
      <c r="F6" s="43"/>
      <c r="G6" s="43"/>
      <c r="H6" s="43"/>
      <c r="I6" s="43"/>
      <c r="J6" s="43"/>
      <c r="K6" s="43"/>
      <c r="L6" s="43"/>
      <c r="M6" s="43"/>
      <c r="N6" s="43"/>
      <c r="O6" s="43"/>
      <c r="P6" s="43"/>
      <c r="Q6" s="43"/>
      <c r="R6" s="43"/>
      <c r="S6" s="43"/>
      <c r="T6" s="43"/>
      <c r="U6" s="43"/>
      <c r="V6" s="43"/>
      <c r="W6" s="43"/>
      <c r="X6" s="43"/>
      <c r="Y6" s="43"/>
    </row>
    <row r="7">
      <c r="A7" s="138"/>
      <c r="B7" s="49"/>
      <c r="C7" s="144" t="s">
        <v>194</v>
      </c>
      <c r="D7" s="74">
        <f>'Balance Sheet 2023'!E2+'Balance Sheet 2023'!E3</f>
        <v>25075589</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2.298667931</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4">
        <f>'Balance Sheet 2023'!E30</f>
        <v>27172715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4">
        <f>'Expenses 2023'!C40</f>
        <v>132929756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11077479.67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2.45296907</v>
      </c>
      <c r="E14" s="149" t="s">
        <v>195</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4">
        <f>sum('Balance Sheet 2023'!E13:E15)</f>
        <v>2139181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4">
        <f>'Expenses 2023'!C40</f>
        <v>132929756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11077479.67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0.1931108036</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2.491778734</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2023'!E2:E7,'Revenues 2023'!F10:F15)</f>
        <v>66942787</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2023'!F44</f>
        <v>131469243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0.5091897198</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4">
        <f>SUM('Expenses 2023'!C7:C9)</f>
        <v>37335433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4">
        <f>SUM('Expenses 2023'!C10:C12)</f>
        <v>15579966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4">
        <f>sum(D29:D30)</f>
        <v>52915399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4">
        <f>'Expenses 2023'!C40</f>
        <v>132929756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0.3980703839</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4">
        <f>SUM('Expenses 2023'!C10:C11)</f>
        <v>12663180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4">
        <f>SUM('Expenses 2023'!C7:C9)</f>
        <v>37335433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0.339173246</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251</v>
      </c>
      <c r="D41" s="74">
        <f>'Expenses 2023'!D40</f>
        <v>109116901</v>
      </c>
      <c r="E41" s="164">
        <f t="shared" ref="E41:E44" si="1">D41/$D$44</f>
        <v>0.8208613653</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2023'!E40</f>
        <v>23118370</v>
      </c>
      <c r="E42" s="164">
        <f t="shared" si="1"/>
        <v>0.1739141837</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2023'!F40</f>
        <v>694485</v>
      </c>
      <c r="E43" s="164">
        <f t="shared" si="1"/>
        <v>0.005224451025</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132929756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2023'!F9</f>
        <v>14393753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2023'!F40</f>
        <v>694485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f>if(D48=0, "$0",D47/D48)</f>
        <v>20.72579393</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2023'!E2:E10)</f>
        <v>52506815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2023'!E19:E22)</f>
        <v>21016335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2.49838114</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2023'!E25:E26)</f>
        <v>9545987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2023'!E18</f>
        <v>90070005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0.1059840843</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CALLEN LORDE COMMUNITY HEALTH CENTER</v>
      </c>
      <c r="B1" s="2" t="s">
        <v>252</v>
      </c>
      <c r="C1" s="138"/>
      <c r="D1" s="138"/>
      <c r="E1" s="138"/>
      <c r="F1" s="139"/>
      <c r="G1" s="139"/>
      <c r="H1" s="139"/>
      <c r="I1" s="43"/>
      <c r="J1" s="43"/>
      <c r="K1" s="43"/>
      <c r="L1" s="43"/>
      <c r="M1" s="43"/>
      <c r="N1" s="43"/>
      <c r="O1" s="43"/>
      <c r="P1" s="43"/>
      <c r="Q1" s="43"/>
      <c r="R1" s="43"/>
      <c r="S1" s="43"/>
      <c r="T1" s="43"/>
      <c r="U1" s="43"/>
      <c r="V1" s="43"/>
      <c r="W1" s="43"/>
      <c r="X1" s="43"/>
      <c r="Y1" s="43"/>
    </row>
    <row r="2">
      <c r="A2" s="140" t="s">
        <v>188</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189</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8"/>
      <c r="B5" s="49"/>
      <c r="C5" s="147" t="s">
        <v>188</v>
      </c>
      <c r="D5" s="175">
        <f>'Ratios 2021'!D8</f>
        <v>2.969083457</v>
      </c>
      <c r="E5" s="175">
        <f>'Ratios 2022'!D8</f>
        <v>1.466215715</v>
      </c>
      <c r="F5" s="175">
        <f>'Ratios 2023'!D8</f>
        <v>2.298667931</v>
      </c>
      <c r="G5" s="175">
        <f>average(D5:F5)</f>
        <v>2.244655701</v>
      </c>
      <c r="H5" s="149" t="s">
        <v>195</v>
      </c>
      <c r="I5" s="43"/>
      <c r="J5" s="43"/>
      <c r="K5" s="43"/>
      <c r="L5" s="43"/>
      <c r="M5" s="43"/>
      <c r="N5" s="43"/>
      <c r="O5" s="43"/>
      <c r="P5" s="43"/>
      <c r="Q5" s="43"/>
      <c r="R5" s="43"/>
      <c r="S5" s="43"/>
      <c r="T5" s="43"/>
      <c r="U5" s="43"/>
      <c r="V5" s="43"/>
      <c r="W5" s="43"/>
      <c r="X5" s="43"/>
      <c r="Y5" s="43"/>
    </row>
    <row r="6">
      <c r="A6" s="138"/>
      <c r="B6" s="52"/>
      <c r="C6" s="45"/>
      <c r="D6" s="45"/>
      <c r="E6" s="45"/>
      <c r="F6" s="176"/>
      <c r="G6" s="176"/>
      <c r="H6" s="176"/>
      <c r="I6" s="43"/>
      <c r="J6" s="43"/>
      <c r="K6" s="43"/>
      <c r="L6" s="43"/>
      <c r="M6" s="43"/>
      <c r="N6" s="43"/>
      <c r="O6" s="43"/>
      <c r="P6" s="43"/>
      <c r="Q6" s="43"/>
      <c r="R6" s="43"/>
      <c r="S6" s="43"/>
      <c r="T6" s="43"/>
      <c r="U6" s="43"/>
      <c r="V6" s="43"/>
      <c r="W6" s="43"/>
      <c r="X6" s="43"/>
      <c r="Y6" s="43"/>
    </row>
    <row r="7">
      <c r="A7" s="140" t="s">
        <v>196</v>
      </c>
      <c r="B7" s="5"/>
      <c r="C7" s="177"/>
      <c r="D7" s="177"/>
      <c r="E7" s="177"/>
      <c r="F7" s="177"/>
      <c r="G7" s="177"/>
      <c r="H7" s="177"/>
      <c r="I7" s="43"/>
      <c r="J7" s="43"/>
      <c r="K7" s="43"/>
      <c r="L7" s="43"/>
      <c r="M7" s="43"/>
      <c r="N7" s="43"/>
      <c r="O7" s="43"/>
      <c r="P7" s="43"/>
      <c r="Q7" s="43"/>
      <c r="R7" s="43"/>
      <c r="S7" s="43"/>
      <c r="T7" s="43"/>
      <c r="U7" s="43"/>
      <c r="V7" s="43"/>
      <c r="W7" s="43"/>
      <c r="X7" s="43"/>
      <c r="Y7" s="43"/>
    </row>
    <row r="8">
      <c r="A8" s="138"/>
      <c r="B8" s="143" t="s">
        <v>197</v>
      </c>
      <c r="C8" s="70"/>
      <c r="D8" s="70"/>
      <c r="E8" s="176"/>
      <c r="F8" s="176"/>
      <c r="G8" s="176"/>
      <c r="H8" s="176"/>
      <c r="I8" s="43"/>
      <c r="J8" s="43"/>
      <c r="K8" s="43"/>
      <c r="L8" s="43"/>
      <c r="M8" s="43"/>
      <c r="N8" s="43"/>
      <c r="O8" s="43"/>
      <c r="P8" s="43"/>
      <c r="Q8" s="43"/>
      <c r="R8" s="43"/>
      <c r="S8" s="43"/>
      <c r="T8" s="43"/>
      <c r="U8" s="43"/>
      <c r="V8" s="43"/>
      <c r="W8" s="43"/>
      <c r="X8" s="43"/>
      <c r="Y8" s="43"/>
    </row>
    <row r="9">
      <c r="A9" s="138"/>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8"/>
      <c r="B10" s="49"/>
      <c r="C10" s="147" t="s">
        <v>196</v>
      </c>
      <c r="D10" s="148">
        <f>'Ratios 2021'!D14</f>
        <v>4.780145268</v>
      </c>
      <c r="E10" s="148">
        <f>'Ratios 2022'!D14</f>
        <v>2.731206737</v>
      </c>
      <c r="F10" s="148">
        <f>'Ratios 2023'!D14</f>
        <v>2.45296907</v>
      </c>
      <c r="G10" s="175">
        <f>average(D10:F10)</f>
        <v>3.321440359</v>
      </c>
      <c r="H10" s="149" t="s">
        <v>195</v>
      </c>
      <c r="I10" s="43"/>
      <c r="J10" s="43"/>
      <c r="K10" s="43"/>
      <c r="L10" s="43"/>
      <c r="M10" s="43"/>
      <c r="N10" s="43"/>
      <c r="O10" s="43"/>
      <c r="P10" s="43"/>
      <c r="Q10" s="43"/>
      <c r="R10" s="43"/>
      <c r="S10" s="43"/>
      <c r="T10" s="43"/>
      <c r="U10" s="43"/>
      <c r="V10" s="43"/>
      <c r="W10" s="43"/>
      <c r="X10" s="43"/>
      <c r="Y10" s="43"/>
    </row>
    <row r="11">
      <c r="A11" s="138"/>
      <c r="B11" s="52"/>
      <c r="C11" s="45"/>
      <c r="D11" s="45"/>
      <c r="E11" s="45"/>
      <c r="F11" s="176"/>
      <c r="G11" s="176"/>
      <c r="H11" s="176"/>
      <c r="I11" s="43"/>
      <c r="J11" s="43"/>
      <c r="K11" s="43"/>
      <c r="L11" s="43"/>
      <c r="M11" s="43"/>
      <c r="N11" s="43"/>
      <c r="O11" s="43"/>
      <c r="P11" s="43"/>
      <c r="Q11" s="43"/>
      <c r="R11" s="43"/>
      <c r="S11" s="43"/>
      <c r="T11" s="43"/>
      <c r="U11" s="43"/>
      <c r="V11" s="43"/>
      <c r="W11" s="43"/>
      <c r="X11" s="43"/>
      <c r="Y11" s="43"/>
    </row>
    <row r="12">
      <c r="A12" s="140" t="s">
        <v>201</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202</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8"/>
      <c r="B15" s="49"/>
      <c r="C15" s="147" t="s">
        <v>204</v>
      </c>
      <c r="D15" s="178">
        <f>'Ratios 2021'!D20</f>
        <v>0.205276883</v>
      </c>
      <c r="E15" s="178">
        <f>'Ratios 2022'!D20</f>
        <v>0.1899439923</v>
      </c>
      <c r="F15" s="178">
        <f>'Ratios 2023'!D20</f>
        <v>0.1931108036</v>
      </c>
      <c r="G15" s="175">
        <f>average(D15:F15)</f>
        <v>0.1961105596</v>
      </c>
      <c r="H15" s="149" t="s">
        <v>195</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206</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207</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8"/>
      <c r="B20" s="49"/>
      <c r="C20" s="147" t="s">
        <v>206</v>
      </c>
      <c r="D20" s="162">
        <f>'Ratios 2021'!D26</f>
        <v>0.5712072479</v>
      </c>
      <c r="E20" s="162">
        <f>'Ratios 2022'!D26</f>
        <v>0.5886856196</v>
      </c>
      <c r="F20" s="162">
        <f>'Ratios 2023'!D26</f>
        <v>0.5091897198</v>
      </c>
      <c r="G20" s="179">
        <f>average(D20:F20)</f>
        <v>0.5563608624</v>
      </c>
      <c r="H20" s="149" t="s">
        <v>210</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211</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212</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8"/>
      <c r="B25" s="49"/>
      <c r="C25" s="147" t="s">
        <v>216</v>
      </c>
      <c r="D25" s="162">
        <f>'Ratios 2021'!D33</f>
        <v>0.4029552632</v>
      </c>
      <c r="E25" s="162">
        <f>'Ratios 2022'!D33</f>
        <v>0.4296900618</v>
      </c>
      <c r="F25" s="162">
        <f>'Ratios 2023'!D33</f>
        <v>0.3980703839</v>
      </c>
      <c r="G25" s="179">
        <f>average(D25:F25)</f>
        <v>0.4102385696</v>
      </c>
      <c r="H25" s="149" t="s">
        <v>217</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218</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219</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8"/>
      <c r="B30" s="49"/>
      <c r="C30" s="147" t="s">
        <v>218</v>
      </c>
      <c r="D30" s="162">
        <f>'Ratios 2021'!D38</f>
        <v>0.3365253681</v>
      </c>
      <c r="E30" s="162">
        <f>'Ratios 2022'!D38</f>
        <v>0.3351162734</v>
      </c>
      <c r="F30" s="162">
        <f>'Ratios 2023'!D38</f>
        <v>0.339173246</v>
      </c>
      <c r="G30" s="179">
        <f>average(D30:F30)</f>
        <v>0.3369382958</v>
      </c>
      <c r="H30" s="149" t="s">
        <v>221</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222</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223</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8"/>
      <c r="B35" s="49"/>
      <c r="C35" s="147" t="s">
        <v>257</v>
      </c>
      <c r="D35" s="162">
        <f>'Ratios 2021'!E41</f>
        <v>0.8016063497</v>
      </c>
      <c r="E35" s="162">
        <f>'Ratios 2022'!E41</f>
        <v>0.7854017252</v>
      </c>
      <c r="F35" s="162">
        <f>'Ratios 2023'!E41</f>
        <v>0.8208613653</v>
      </c>
      <c r="G35" s="179">
        <f t="shared" ref="G35:G37" si="1">average(D35:F35)</f>
        <v>0.8026231467</v>
      </c>
      <c r="H35" s="179"/>
      <c r="I35" s="43"/>
      <c r="J35" s="43"/>
      <c r="K35" s="43"/>
      <c r="L35" s="43"/>
      <c r="M35" s="43"/>
      <c r="N35" s="43"/>
      <c r="O35" s="43"/>
      <c r="P35" s="43"/>
      <c r="Q35" s="43"/>
      <c r="R35" s="43"/>
      <c r="S35" s="43"/>
      <c r="T35" s="43"/>
      <c r="U35" s="43"/>
      <c r="V35" s="43"/>
      <c r="W35" s="43"/>
      <c r="X35" s="43"/>
      <c r="Y35" s="43"/>
    </row>
    <row r="36">
      <c r="A36" s="138"/>
      <c r="B36" s="52"/>
      <c r="C36" s="147" t="s">
        <v>225</v>
      </c>
      <c r="D36" s="162">
        <f>'Ratios 2021'!E42</f>
        <v>0.1922705162</v>
      </c>
      <c r="E36" s="162">
        <f>'Ratios 2022'!E42</f>
        <v>0.2052649943</v>
      </c>
      <c r="F36" s="162">
        <f>'Ratios 2023'!E42</f>
        <v>0.1739141837</v>
      </c>
      <c r="G36" s="179">
        <f t="shared" si="1"/>
        <v>0.1904832314</v>
      </c>
      <c r="H36" s="179"/>
      <c r="I36" s="43"/>
      <c r="J36" s="43"/>
      <c r="K36" s="43"/>
      <c r="L36" s="43"/>
      <c r="M36" s="43"/>
      <c r="N36" s="43"/>
      <c r="O36" s="43"/>
      <c r="P36" s="43"/>
      <c r="Q36" s="43"/>
      <c r="R36" s="43"/>
      <c r="S36" s="43"/>
      <c r="T36" s="43"/>
      <c r="U36" s="43"/>
      <c r="V36" s="43"/>
      <c r="W36" s="43"/>
      <c r="X36" s="43"/>
      <c r="Y36" s="43"/>
    </row>
    <row r="37">
      <c r="A37" s="138"/>
      <c r="B37" s="180"/>
      <c r="C37" s="147" t="s">
        <v>226</v>
      </c>
      <c r="D37" s="162">
        <f>'Ratios 2021'!E43</f>
        <v>0.006123134079</v>
      </c>
      <c r="E37" s="162">
        <f>'Ratios 2022'!E43</f>
        <v>0.00933328051</v>
      </c>
      <c r="F37" s="162">
        <f>'Ratios 2023'!E43</f>
        <v>0.005224451025</v>
      </c>
      <c r="G37" s="179">
        <f t="shared" si="1"/>
        <v>0.006893621871</v>
      </c>
      <c r="H37" s="179"/>
      <c r="I37" s="43"/>
      <c r="J37" s="43"/>
      <c r="K37" s="43"/>
      <c r="L37" s="43"/>
      <c r="M37" s="43"/>
      <c r="N37" s="43"/>
      <c r="O37" s="43"/>
      <c r="P37" s="43"/>
      <c r="Q37" s="43"/>
      <c r="R37" s="43"/>
      <c r="S37" s="43"/>
      <c r="T37" s="43"/>
      <c r="U37" s="43"/>
      <c r="V37" s="43"/>
      <c r="W37" s="43"/>
      <c r="X37" s="43"/>
      <c r="Y37" s="43"/>
    </row>
    <row r="38">
      <c r="A38" s="138"/>
      <c r="B38" s="180"/>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227</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228</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8"/>
      <c r="B42" s="49"/>
      <c r="C42" s="147" t="s">
        <v>231</v>
      </c>
      <c r="D42" s="165">
        <f>'Ratios 2021'!D49</f>
        <v>33.59253161</v>
      </c>
      <c r="E42" s="165">
        <f>'Ratios 2022'!D49</f>
        <v>15.24857903</v>
      </c>
      <c r="F42" s="165">
        <f>'Ratios 2023'!D49</f>
        <v>20.72579393</v>
      </c>
      <c r="G42" s="181">
        <f>average(D42:F42)</f>
        <v>23.18896819</v>
      </c>
      <c r="H42" s="149" t="s">
        <v>232</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233</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234</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8"/>
      <c r="B47" s="49"/>
      <c r="C47" s="147" t="s">
        <v>237</v>
      </c>
      <c r="D47" s="148">
        <f>'Ratios 2021'!D54</f>
        <v>6.314333155</v>
      </c>
      <c r="E47" s="148">
        <f>'Ratios 2022'!D54</f>
        <v>5.269253066</v>
      </c>
      <c r="F47" s="148">
        <f>'Ratios 2023'!D54</f>
        <v>2.49838114</v>
      </c>
      <c r="G47" s="175">
        <f>average(D47:F47)</f>
        <v>4.69398912</v>
      </c>
      <c r="H47" s="149" t="s">
        <v>238</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239</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240</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8"/>
      <c r="B52" s="49"/>
      <c r="C52" s="147" t="s">
        <v>243</v>
      </c>
      <c r="D52" s="182">
        <f>'Ratios 2021'!D59</f>
        <v>0.1099389042</v>
      </c>
      <c r="E52" s="182">
        <f>'Ratios 2022'!D59</f>
        <v>0.1146835889</v>
      </c>
      <c r="F52" s="182">
        <f>'Ratios 2023'!D59</f>
        <v>0.1059840843</v>
      </c>
      <c r="G52" s="183">
        <f>average(D52:F52)</f>
        <v>0.1102021925</v>
      </c>
      <c r="H52" s="149" t="s">
        <v>244</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CALLEN LORDE COMMUNITY HEALTH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CALLEN LORDE COMMUNITY HEALTH CENTER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339638.0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1.9673945E7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1937356.0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21950939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6.3017833E7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9109577.0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7608465.0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4251737.0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1649740.0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2054863.0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87692215</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192200.0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121497.0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112859.0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8638</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8638</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7447.0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0.0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7447</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7447</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81705.0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146412.0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-64707</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398340.0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6176.0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104</v>
      </c>
      <c r="D42" s="73"/>
      <c r="E42" s="48">
        <v>132690.0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537206</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110323938</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CALLEN LORDE COMMUNITY HEALTH CENTER</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1444964</v>
      </c>
      <c r="D7" s="98">
        <v>950846.0</v>
      </c>
      <c r="E7" s="98">
        <v>476611.0</v>
      </c>
      <c r="F7" s="98">
        <v>17507.0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99"/>
      <c r="J8" s="43"/>
      <c r="K8" s="43"/>
      <c r="L8" s="43"/>
      <c r="M8" s="43"/>
      <c r="N8" s="43"/>
      <c r="O8" s="43"/>
      <c r="P8" s="43"/>
      <c r="Q8" s="43"/>
      <c r="R8" s="43"/>
      <c r="S8" s="43"/>
      <c r="T8" s="43"/>
      <c r="U8" s="43"/>
      <c r="V8" s="43"/>
      <c r="W8" s="43"/>
      <c r="X8" s="43"/>
      <c r="Y8" s="43"/>
      <c r="Z8" s="43"/>
    </row>
    <row r="9">
      <c r="A9" s="100">
        <v>7.0</v>
      </c>
      <c r="B9" s="46" t="s">
        <v>116</v>
      </c>
      <c r="C9" s="97">
        <f t="shared" si="1"/>
        <v>28792697</v>
      </c>
      <c r="D9" s="98">
        <v>1.8946792E7</v>
      </c>
      <c r="E9" s="98">
        <v>9497056.0</v>
      </c>
      <c r="F9" s="98">
        <v>348849.0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565582</v>
      </c>
      <c r="D10" s="98">
        <v>372176.0</v>
      </c>
      <c r="E10" s="98">
        <v>186553.0</v>
      </c>
      <c r="F10" s="98">
        <v>6853.0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9610158</v>
      </c>
      <c r="D11" s="98">
        <v>6323885.0</v>
      </c>
      <c r="E11" s="98">
        <v>3169838.0</v>
      </c>
      <c r="F11" s="98">
        <v>116435.0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2589072</v>
      </c>
      <c r="D12" s="98">
        <v>1703717.0</v>
      </c>
      <c r="E12" s="98">
        <v>853986.0</v>
      </c>
      <c r="F12" s="98">
        <v>31369.0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138531</v>
      </c>
      <c r="D15" s="98">
        <v>0.0</v>
      </c>
      <c r="E15" s="98">
        <v>138531.0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173593</v>
      </c>
      <c r="D16" s="98">
        <v>0.0</v>
      </c>
      <c r="E16" s="98">
        <v>173593.0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127500</v>
      </c>
      <c r="D17" s="98">
        <v>0.0</v>
      </c>
      <c r="E17" s="98">
        <v>127500.0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3651090</v>
      </c>
      <c r="D20" s="98">
        <v>787347.0</v>
      </c>
      <c r="E20" s="98">
        <v>2832423.0</v>
      </c>
      <c r="F20" s="98">
        <v>31320.0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89156</v>
      </c>
      <c r="D21" s="98">
        <v>69581.0</v>
      </c>
      <c r="E21" s="98">
        <v>19075.0</v>
      </c>
      <c r="F21" s="98">
        <v>500.0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2581290</v>
      </c>
      <c r="D22" s="98">
        <v>1662677.0</v>
      </c>
      <c r="E22" s="98">
        <v>885615.0</v>
      </c>
      <c r="F22" s="98">
        <v>32998.0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0</v>
      </c>
      <c r="D23" s="98">
        <v>0.0</v>
      </c>
      <c r="E23" s="98">
        <v>0.0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3139331</v>
      </c>
      <c r="D25" s="98">
        <v>2251444.0</v>
      </c>
      <c r="E25" s="98">
        <v>843843.0</v>
      </c>
      <c r="F25" s="98">
        <v>44044.0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82139</v>
      </c>
      <c r="D26" s="98">
        <v>51763.0</v>
      </c>
      <c r="E26" s="98">
        <v>29753.0</v>
      </c>
      <c r="F26" s="98">
        <v>623.0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17450</v>
      </c>
      <c r="D28" s="98">
        <v>10997.0</v>
      </c>
      <c r="E28" s="98">
        <v>6321.0</v>
      </c>
      <c r="F28" s="98">
        <v>132.0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678961</v>
      </c>
      <c r="D29" s="98">
        <v>543169.0</v>
      </c>
      <c r="E29" s="98">
        <v>135792.0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1971483</v>
      </c>
      <c r="D31" s="98">
        <v>1577186.0</v>
      </c>
      <c r="E31" s="98">
        <v>394297.0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240137</v>
      </c>
      <c r="D32" s="98">
        <v>36196.0</v>
      </c>
      <c r="E32" s="98">
        <v>203941.0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101" t="s">
        <v>141</v>
      </c>
      <c r="C34" s="97">
        <f t="shared" si="1"/>
        <v>48465953</v>
      </c>
      <c r="D34" s="98">
        <v>4.8465953E7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2" t="s">
        <v>142</v>
      </c>
      <c r="C35" s="97">
        <f t="shared" si="1"/>
        <v>1450332</v>
      </c>
      <c r="D35" s="98">
        <v>1325814.0</v>
      </c>
      <c r="E35" s="98">
        <v>124518.0</v>
      </c>
      <c r="F35" s="98">
        <v>0.0</v>
      </c>
      <c r="G35" s="43"/>
      <c r="H35" s="43"/>
      <c r="I35" s="43"/>
      <c r="J35" s="43"/>
      <c r="K35" s="43"/>
      <c r="L35" s="43"/>
      <c r="M35" s="43"/>
      <c r="N35" s="43"/>
      <c r="O35" s="43"/>
      <c r="P35" s="43"/>
      <c r="Q35" s="43"/>
      <c r="R35" s="43"/>
      <c r="S35" s="43"/>
      <c r="T35" s="43"/>
      <c r="U35" s="43"/>
      <c r="V35" s="43"/>
      <c r="W35" s="43"/>
      <c r="X35" s="43"/>
      <c r="Y35" s="43"/>
      <c r="Z35" s="43"/>
    </row>
    <row r="36">
      <c r="A36" s="45" t="s">
        <v>50</v>
      </c>
      <c r="B36" s="102" t="s">
        <v>143</v>
      </c>
      <c r="C36" s="97">
        <f t="shared" si="1"/>
        <v>263213</v>
      </c>
      <c r="D36" s="98">
        <v>48656.0</v>
      </c>
      <c r="E36" s="98">
        <v>212674.0</v>
      </c>
      <c r="F36" s="98">
        <v>1883.0</v>
      </c>
      <c r="G36" s="43"/>
      <c r="H36" s="43"/>
      <c r="I36" s="43"/>
      <c r="J36" s="43"/>
      <c r="K36" s="43"/>
      <c r="L36" s="43"/>
      <c r="M36" s="43"/>
      <c r="N36" s="43"/>
      <c r="O36" s="43"/>
      <c r="P36" s="43"/>
      <c r="Q36" s="43"/>
      <c r="R36" s="43"/>
      <c r="S36" s="43"/>
      <c r="T36" s="43"/>
      <c r="U36" s="43"/>
      <c r="V36" s="43"/>
      <c r="W36" s="43"/>
      <c r="X36" s="43"/>
      <c r="Y36" s="43"/>
      <c r="Z36" s="43"/>
    </row>
    <row r="37">
      <c r="A37" s="45" t="s">
        <v>52</v>
      </c>
      <c r="B37" s="102" t="s">
        <v>144</v>
      </c>
      <c r="C37" s="97">
        <f t="shared" si="1"/>
        <v>203303</v>
      </c>
      <c r="D37" s="98">
        <v>84595.0</v>
      </c>
      <c r="E37" s="98">
        <v>118708.0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441800</v>
      </c>
      <c r="D38" s="98">
        <v>332820.0</v>
      </c>
      <c r="E38" s="98">
        <v>88046.0</v>
      </c>
      <c r="F38" s="98">
        <v>20934.0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106717735</v>
      </c>
      <c r="D40" s="103">
        <f t="shared" si="2"/>
        <v>85545614</v>
      </c>
      <c r="E40" s="103">
        <f t="shared" si="2"/>
        <v>20518674</v>
      </c>
      <c r="F40" s="103">
        <f t="shared" si="2"/>
        <v>653447</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CALLEN LORDE COMMUNITY HEALTH CENTER</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9168527.0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1.674817E7</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5646230.0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6740908.0</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1.07896E7</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1129404.0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492079.0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5.809184E7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1.8413111E7</v>
      </c>
      <c r="E12" s="108">
        <f>D11-D12</f>
        <v>39678729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1825557.0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113846.0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614138.0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92947188</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8031714.0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1.0218512E7</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3.031708E7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48567306</v>
      </c>
      <c r="F28" s="43"/>
      <c r="G28" s="43"/>
      <c r="H28" s="43"/>
      <c r="I28" s="43"/>
      <c r="J28" s="43"/>
      <c r="K28" s="43"/>
      <c r="L28" s="43"/>
      <c r="M28" s="43"/>
      <c r="N28" s="43"/>
      <c r="O28" s="43"/>
      <c r="P28" s="43"/>
      <c r="Q28" s="43"/>
      <c r="R28" s="43"/>
      <c r="S28" s="43"/>
      <c r="T28" s="43"/>
      <c r="U28" s="43"/>
      <c r="V28" s="43"/>
      <c r="W28" s="43"/>
      <c r="X28" s="43"/>
      <c r="Y28" s="43"/>
      <c r="Z28" s="43"/>
    </row>
    <row r="29">
      <c r="A29" s="64"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4.2510523E7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1869359.0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44379882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92947188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CALLEN LORDE COMMUNITY HEALTH CENTER</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188</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189</v>
      </c>
      <c r="C3" s="144" t="s">
        <v>190</v>
      </c>
      <c r="D3" s="145">
        <f>'Expenses 2021'!C40</f>
        <v>106717735</v>
      </c>
      <c r="E3" s="146"/>
      <c r="F3" s="43"/>
      <c r="G3" s="43"/>
      <c r="H3" s="43"/>
      <c r="I3" s="43"/>
      <c r="J3" s="43"/>
      <c r="K3" s="43"/>
      <c r="L3" s="43"/>
      <c r="M3" s="43"/>
      <c r="N3" s="43"/>
      <c r="O3" s="43"/>
      <c r="P3" s="43"/>
      <c r="Q3" s="43"/>
      <c r="R3" s="43"/>
      <c r="S3" s="43"/>
      <c r="T3" s="43"/>
      <c r="U3" s="43"/>
      <c r="V3" s="43"/>
      <c r="W3" s="43"/>
      <c r="X3" s="43"/>
      <c r="Y3" s="43"/>
    </row>
    <row r="4">
      <c r="A4" s="138"/>
      <c r="B4" s="49"/>
      <c r="C4" s="144" t="s">
        <v>191</v>
      </c>
      <c r="D4" s="145">
        <f>'Expenses 2021'!C31</f>
        <v>1971483</v>
      </c>
      <c r="E4" s="146"/>
      <c r="F4" s="43"/>
      <c r="G4" s="43"/>
      <c r="H4" s="43"/>
      <c r="I4" s="43"/>
      <c r="J4" s="43"/>
      <c r="K4" s="43"/>
      <c r="L4" s="43"/>
      <c r="M4" s="43"/>
      <c r="N4" s="43"/>
      <c r="O4" s="43"/>
      <c r="P4" s="43"/>
      <c r="Q4" s="43"/>
      <c r="R4" s="43"/>
      <c r="S4" s="43"/>
      <c r="T4" s="43"/>
      <c r="U4" s="43"/>
      <c r="V4" s="43"/>
      <c r="W4" s="43"/>
      <c r="X4" s="43"/>
      <c r="Y4" s="43"/>
    </row>
    <row r="5">
      <c r="A5" s="138"/>
      <c r="B5" s="49"/>
      <c r="C5" s="144" t="s">
        <v>192</v>
      </c>
      <c r="D5" s="145">
        <f>D3-D4</f>
        <v>104746252</v>
      </c>
      <c r="E5" s="146"/>
      <c r="F5" s="43"/>
      <c r="G5" s="43"/>
      <c r="H5" s="43"/>
      <c r="I5" s="43"/>
      <c r="J5" s="43"/>
      <c r="K5" s="43"/>
      <c r="L5" s="43"/>
      <c r="M5" s="43"/>
      <c r="N5" s="43"/>
      <c r="O5" s="43"/>
      <c r="P5" s="43"/>
      <c r="Q5" s="43"/>
      <c r="R5" s="43"/>
      <c r="S5" s="43"/>
      <c r="T5" s="43"/>
      <c r="U5" s="43"/>
      <c r="V5" s="43"/>
      <c r="W5" s="43"/>
      <c r="X5" s="43"/>
      <c r="Y5" s="43"/>
    </row>
    <row r="6">
      <c r="A6" s="138"/>
      <c r="B6" s="49"/>
      <c r="C6" s="144" t="s">
        <v>193</v>
      </c>
      <c r="D6" s="145">
        <f>D5/12</f>
        <v>8728854.333</v>
      </c>
      <c r="E6" s="146"/>
      <c r="F6" s="43"/>
      <c r="G6" s="43"/>
      <c r="H6" s="43"/>
      <c r="I6" s="43"/>
      <c r="J6" s="43"/>
      <c r="K6" s="43"/>
      <c r="L6" s="43"/>
      <c r="M6" s="43"/>
      <c r="N6" s="43"/>
      <c r="O6" s="43"/>
      <c r="P6" s="43"/>
      <c r="Q6" s="43"/>
      <c r="R6" s="43"/>
      <c r="S6" s="43"/>
      <c r="T6" s="43"/>
      <c r="U6" s="43"/>
      <c r="V6" s="43"/>
      <c r="W6" s="43"/>
      <c r="X6" s="43"/>
      <c r="Y6" s="43"/>
    </row>
    <row r="7">
      <c r="A7" s="138"/>
      <c r="B7" s="49"/>
      <c r="C7" s="144" t="s">
        <v>194</v>
      </c>
      <c r="D7" s="74">
        <f>'Balance Sheet 2021'!E2+'Balance Sheet 2021'!E3</f>
        <v>25916697</v>
      </c>
      <c r="E7" s="146"/>
      <c r="F7" s="43"/>
      <c r="G7" s="43"/>
      <c r="H7" s="43"/>
      <c r="I7" s="43"/>
      <c r="J7" s="43"/>
      <c r="K7" s="43"/>
      <c r="L7" s="43"/>
      <c r="M7" s="43"/>
      <c r="N7" s="43"/>
      <c r="O7" s="43"/>
      <c r="P7" s="43"/>
      <c r="Q7" s="43"/>
      <c r="R7" s="43"/>
      <c r="S7" s="43"/>
      <c r="T7" s="43"/>
      <c r="U7" s="43"/>
      <c r="V7" s="43"/>
      <c r="W7" s="43"/>
      <c r="X7" s="43"/>
      <c r="Y7" s="43"/>
    </row>
    <row r="8">
      <c r="A8" s="138"/>
      <c r="B8" s="49"/>
      <c r="C8" s="147" t="s">
        <v>188</v>
      </c>
      <c r="D8" s="148">
        <f>D7/D6</f>
        <v>2.969083457</v>
      </c>
      <c r="E8" s="149" t="s">
        <v>195</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196</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197</v>
      </c>
      <c r="C11" s="144" t="s">
        <v>198</v>
      </c>
      <c r="D11" s="74">
        <f>'Balance Sheet 2021'!E30</f>
        <v>42510523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199</v>
      </c>
      <c r="D12" s="74">
        <f>'Expenses 2021'!C40</f>
        <v>106717735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200</v>
      </c>
      <c r="D13" s="145">
        <f>D12/12</f>
        <v>8893144.583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196</v>
      </c>
      <c r="D14" s="148">
        <f>D11/D13</f>
        <v>4.780145268</v>
      </c>
      <c r="E14" s="149" t="s">
        <v>195</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201</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202</v>
      </c>
      <c r="C17" s="144" t="s">
        <v>203</v>
      </c>
      <c r="D17" s="74">
        <f>sum('Balance Sheet 2021'!E13:E15)</f>
        <v>1825557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199</v>
      </c>
      <c r="D18" s="74">
        <f>'Expenses 2021'!C40</f>
        <v>106717735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200</v>
      </c>
      <c r="D19" s="145">
        <f>D18/12</f>
        <v>8893144.583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204</v>
      </c>
      <c r="D20" s="148">
        <f>D17/D19</f>
        <v>0.205276883</v>
      </c>
      <c r="E20" s="149" t="s">
        <v>195</v>
      </c>
      <c r="F20" s="43"/>
      <c r="G20" s="43"/>
      <c r="H20" s="43"/>
      <c r="I20" s="43"/>
      <c r="J20" s="43"/>
      <c r="K20" s="43"/>
      <c r="L20" s="43"/>
      <c r="M20" s="43"/>
      <c r="N20" s="43"/>
      <c r="O20" s="43"/>
      <c r="P20" s="43"/>
      <c r="Q20" s="43"/>
      <c r="R20" s="43"/>
      <c r="S20" s="43"/>
      <c r="T20" s="43"/>
      <c r="U20" s="43"/>
      <c r="V20" s="43"/>
      <c r="W20" s="43"/>
      <c r="X20" s="43"/>
      <c r="Y20" s="43"/>
    </row>
    <row r="21">
      <c r="A21" s="138"/>
      <c r="B21" s="49"/>
      <c r="C21" s="153" t="s">
        <v>205</v>
      </c>
      <c r="D21" s="154">
        <f>D20+D8</f>
        <v>3.17436034</v>
      </c>
      <c r="E21" s="155" t="s">
        <v>195</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206</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207</v>
      </c>
      <c r="C24" s="159"/>
      <c r="D24" s="160">
        <f>max('Revenues 2021'!E2:E7,'Revenues 2021'!F10:F15)</f>
        <v>63017833</v>
      </c>
      <c r="E24" s="161" t="s">
        <v>208</v>
      </c>
      <c r="F24" s="43"/>
      <c r="G24" s="43"/>
      <c r="H24" s="43"/>
      <c r="I24" s="43"/>
      <c r="J24" s="43"/>
      <c r="K24" s="43"/>
      <c r="L24" s="43"/>
      <c r="M24" s="43"/>
      <c r="N24" s="43"/>
      <c r="O24" s="43"/>
      <c r="P24" s="43"/>
      <c r="Q24" s="43"/>
      <c r="R24" s="43"/>
      <c r="S24" s="43"/>
      <c r="T24" s="43"/>
      <c r="U24" s="43"/>
      <c r="V24" s="43"/>
      <c r="W24" s="43"/>
      <c r="X24" s="43"/>
      <c r="Y24" s="43"/>
    </row>
    <row r="25">
      <c r="A25" s="138"/>
      <c r="B25" s="49"/>
      <c r="C25" s="144" t="s">
        <v>209</v>
      </c>
      <c r="D25" s="145">
        <f>'Revenues 2021'!F44</f>
        <v>110323938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206</v>
      </c>
      <c r="D26" s="162">
        <f>D24/D25</f>
        <v>0.5712072479</v>
      </c>
      <c r="E26" s="149" t="s">
        <v>210</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211</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212</v>
      </c>
      <c r="C29" s="144" t="s">
        <v>213</v>
      </c>
      <c r="D29" s="74">
        <f>SUM('Expenses 2021'!C7:C9)</f>
        <v>30237661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214</v>
      </c>
      <c r="D30" s="74">
        <f>SUM('Expenses 2021'!C10:C12)</f>
        <v>12764812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215</v>
      </c>
      <c r="D31" s="74">
        <f>sum(D29:D30)</f>
        <v>43002473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190</v>
      </c>
      <c r="D32" s="74">
        <f>'Expenses 2021'!C40</f>
        <v>106717735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216</v>
      </c>
      <c r="D33" s="162">
        <f>D31/D32</f>
        <v>0.4029552632</v>
      </c>
      <c r="E33" s="149" t="s">
        <v>217</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218</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219</v>
      </c>
      <c r="C36" s="144" t="s">
        <v>220</v>
      </c>
      <c r="D36" s="74">
        <f>SUM('Expenses 2021'!C10:C11)</f>
        <v>10175740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213</v>
      </c>
      <c r="D37" s="74">
        <f>SUM('Expenses 2021'!C7:C9)</f>
        <v>30237661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218</v>
      </c>
      <c r="D38" s="162">
        <f>D36/D37</f>
        <v>0.3365253681</v>
      </c>
      <c r="E38" s="149" t="s">
        <v>221</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222</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223</v>
      </c>
      <c r="C41" s="147" t="s">
        <v>224</v>
      </c>
      <c r="D41" s="74">
        <f>'Expenses 2021'!D40</f>
        <v>85545614</v>
      </c>
      <c r="E41" s="164">
        <f t="shared" ref="E41:E44" si="1">D41/$D$44</f>
        <v>0.8016063497</v>
      </c>
      <c r="F41" s="43"/>
      <c r="G41" s="43"/>
      <c r="H41" s="43"/>
      <c r="I41" s="43"/>
      <c r="J41" s="43"/>
      <c r="K41" s="43"/>
      <c r="L41" s="43"/>
      <c r="M41" s="43"/>
      <c r="N41" s="43"/>
      <c r="O41" s="43"/>
      <c r="P41" s="43"/>
      <c r="Q41" s="43"/>
      <c r="R41" s="43"/>
      <c r="S41" s="43"/>
      <c r="T41" s="43"/>
      <c r="U41" s="43"/>
      <c r="V41" s="43"/>
      <c r="W41" s="43"/>
      <c r="X41" s="43"/>
      <c r="Y41" s="43"/>
    </row>
    <row r="42">
      <c r="A42" s="138"/>
      <c r="B42" s="49"/>
      <c r="C42" s="147" t="s">
        <v>225</v>
      </c>
      <c r="D42" s="145">
        <f>'Expenses 2021'!E40</f>
        <v>20518674</v>
      </c>
      <c r="E42" s="164">
        <f t="shared" si="1"/>
        <v>0.1922705162</v>
      </c>
      <c r="F42" s="43"/>
      <c r="G42" s="43"/>
      <c r="H42" s="43"/>
      <c r="I42" s="43"/>
      <c r="J42" s="43"/>
      <c r="K42" s="43"/>
      <c r="L42" s="43"/>
      <c r="M42" s="43"/>
      <c r="N42" s="43"/>
      <c r="O42" s="43"/>
      <c r="P42" s="43"/>
      <c r="Q42" s="43"/>
      <c r="R42" s="43"/>
      <c r="S42" s="43"/>
      <c r="T42" s="43"/>
      <c r="U42" s="43"/>
      <c r="V42" s="43"/>
      <c r="W42" s="43"/>
      <c r="X42" s="43"/>
      <c r="Y42" s="43"/>
    </row>
    <row r="43">
      <c r="A43" s="138"/>
      <c r="B43" s="49"/>
      <c r="C43" s="147" t="s">
        <v>226</v>
      </c>
      <c r="D43" s="145">
        <f>'Expenses 2021'!F40</f>
        <v>653447</v>
      </c>
      <c r="E43" s="164">
        <f t="shared" si="1"/>
        <v>0.006123134079</v>
      </c>
      <c r="F43" s="43"/>
      <c r="G43" s="43"/>
      <c r="H43" s="43"/>
      <c r="I43" s="43"/>
      <c r="J43" s="43"/>
      <c r="K43" s="43"/>
      <c r="L43" s="43"/>
      <c r="M43" s="43"/>
      <c r="N43" s="43"/>
      <c r="O43" s="43"/>
      <c r="P43" s="43"/>
      <c r="Q43" s="43"/>
      <c r="R43" s="43"/>
      <c r="S43" s="43"/>
      <c r="T43" s="43"/>
      <c r="U43" s="43"/>
      <c r="V43" s="43"/>
      <c r="W43" s="43"/>
      <c r="X43" s="43"/>
      <c r="Y43" s="43"/>
    </row>
    <row r="44">
      <c r="A44" s="138"/>
      <c r="B44" s="49"/>
      <c r="C44" s="144" t="s">
        <v>190</v>
      </c>
      <c r="D44" s="145">
        <f>sum(D41:D43)</f>
        <v>106717735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227</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228</v>
      </c>
      <c r="C47" s="144" t="s">
        <v>229</v>
      </c>
      <c r="D47" s="145">
        <f>'Revenues 2021'!F9</f>
        <v>21950939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230</v>
      </c>
      <c r="D48" s="145">
        <f>'Expenses 2021'!F40</f>
        <v>653447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231</v>
      </c>
      <c r="D49" s="165">
        <f>if(D48=0, "$0",D47/D48)</f>
        <v>33.59253161</v>
      </c>
      <c r="E49" s="149" t="s">
        <v>232</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233</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234</v>
      </c>
      <c r="C52" s="144" t="s">
        <v>235</v>
      </c>
      <c r="D52" s="145">
        <f>sum('Balance Sheet 2021'!E2:E10)</f>
        <v>50714918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236</v>
      </c>
      <c r="D53" s="145">
        <f>sum('Balance Sheet 2021'!E19:E22)</f>
        <v>8031714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237</v>
      </c>
      <c r="D54" s="167">
        <f>D52/D53</f>
        <v>6.314333155</v>
      </c>
      <c r="E54" s="149" t="s">
        <v>238</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239</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240</v>
      </c>
      <c r="C57" s="144" t="s">
        <v>241</v>
      </c>
      <c r="D57" s="145">
        <f>sum('Balance Sheet 2021'!E25:E26)</f>
        <v>10218512</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242</v>
      </c>
      <c r="D58" s="145">
        <f>'Balance Sheet 2021'!E18</f>
        <v>92947188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243</v>
      </c>
      <c r="D59" s="168">
        <f>D57/D58</f>
        <v>0.1099389042</v>
      </c>
      <c r="E59" s="149" t="s">
        <v>244</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CALLEN LORDE COMMUNITY HEALTH CENTER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455284.0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1.3181448E7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3962263.0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17598995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6.4733449E7</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1.0573314E7</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6318538.0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245</v>
      </c>
      <c r="D13" s="61"/>
      <c r="E13" s="61"/>
      <c r="F13" s="62">
        <v>4208296.0</v>
      </c>
      <c r="G13" s="171"/>
      <c r="H13" s="43"/>
      <c r="J13" s="171"/>
      <c r="K13" s="43"/>
      <c r="L13" s="43"/>
      <c r="M13" s="43"/>
      <c r="N13" s="43"/>
      <c r="O13" s="43"/>
      <c r="P13" s="43"/>
      <c r="Q13" s="43"/>
      <c r="R13" s="43"/>
      <c r="S13" s="43"/>
      <c r="T13" s="43"/>
      <c r="U13" s="43"/>
      <c r="V13" s="43"/>
      <c r="W13" s="43"/>
      <c r="X13" s="43"/>
      <c r="Y13" s="43"/>
      <c r="Z13" s="43"/>
    </row>
    <row r="14">
      <c r="A14" s="49"/>
      <c r="B14" s="45" t="s">
        <v>54</v>
      </c>
      <c r="C14" s="173" t="s">
        <v>67</v>
      </c>
      <c r="D14" s="61"/>
      <c r="E14" s="61"/>
      <c r="F14" s="62">
        <v>2062665.0</v>
      </c>
      <c r="G14" s="171"/>
      <c r="H14" s="43"/>
      <c r="J14" s="171"/>
      <c r="K14" s="43"/>
      <c r="L14" s="43"/>
      <c r="M14" s="43"/>
      <c r="N14" s="43"/>
      <c r="O14" s="43"/>
      <c r="P14" s="43"/>
      <c r="Q14" s="43"/>
      <c r="R14" s="43"/>
      <c r="S14" s="43"/>
      <c r="T14" s="43"/>
      <c r="U14" s="43"/>
      <c r="V14" s="43"/>
      <c r="W14" s="43"/>
      <c r="X14" s="43"/>
      <c r="Y14" s="43"/>
      <c r="Z14" s="43"/>
    </row>
    <row r="15">
      <c r="A15" s="52"/>
      <c r="B15" s="45" t="s">
        <v>56</v>
      </c>
      <c r="C15" s="173" t="s">
        <v>69</v>
      </c>
      <c r="D15" s="61"/>
      <c r="E15" s="61"/>
      <c r="F15" s="62">
        <v>3936434.0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91832696</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321558.0</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0.0</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0.0</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246</v>
      </c>
      <c r="D26" s="50">
        <v>53811.0</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60193.0</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-6382</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-6382</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149600.0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285509.0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-135909</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246784.0</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103</v>
      </c>
      <c r="D40" s="73"/>
      <c r="E40" s="48">
        <v>3756.0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101183.0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351723</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105</v>
      </c>
      <c r="D44" s="87"/>
      <c r="E44" s="87"/>
      <c r="F44" s="88">
        <f>sum(F16:F43)+F9</f>
        <v>109962681</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CALLEN LORDE COMMUNITY HEALTH CENTER</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106</v>
      </c>
      <c r="D2" s="42" t="s">
        <v>107</v>
      </c>
      <c r="E2" s="42" t="s">
        <v>108</v>
      </c>
      <c r="F2" s="42" t="s">
        <v>109</v>
      </c>
      <c r="G2" s="43"/>
      <c r="H2" s="43"/>
      <c r="I2" s="43"/>
      <c r="J2" s="43"/>
      <c r="K2" s="43"/>
      <c r="L2" s="43"/>
      <c r="M2" s="43"/>
      <c r="N2" s="43"/>
      <c r="O2" s="43"/>
      <c r="P2" s="43"/>
      <c r="Q2" s="43"/>
      <c r="R2" s="43"/>
      <c r="S2" s="43"/>
      <c r="T2" s="43"/>
      <c r="U2" s="43"/>
      <c r="V2" s="43"/>
      <c r="W2" s="43"/>
      <c r="X2" s="43"/>
      <c r="Y2" s="43"/>
      <c r="Z2" s="43"/>
    </row>
    <row r="3">
      <c r="A3" s="79">
        <v>1.0</v>
      </c>
      <c r="B3" s="95" t="s">
        <v>110</v>
      </c>
      <c r="C3" s="97">
        <f t="shared" ref="C3:C39" si="1">sum(D3:F3)</f>
        <v>0</v>
      </c>
      <c r="D3" s="98">
        <v>0.0</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111</v>
      </c>
      <c r="C4" s="97">
        <f t="shared" si="1"/>
        <v>0</v>
      </c>
      <c r="D4" s="98">
        <v>0.0</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112</v>
      </c>
      <c r="C5" s="97">
        <f t="shared" si="1"/>
        <v>0</v>
      </c>
      <c r="D5" s="98">
        <v>0.0</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113</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114</v>
      </c>
      <c r="C7" s="97">
        <f t="shared" si="1"/>
        <v>1647232</v>
      </c>
      <c r="D7" s="98">
        <v>1049946.0</v>
      </c>
      <c r="E7" s="98">
        <v>568440.0</v>
      </c>
      <c r="F7" s="98">
        <v>28846.0</v>
      </c>
      <c r="G7" s="43"/>
      <c r="H7" s="43"/>
      <c r="I7" s="43"/>
      <c r="J7" s="43"/>
      <c r="K7" s="43"/>
      <c r="L7" s="43"/>
      <c r="M7" s="43"/>
      <c r="N7" s="43"/>
      <c r="O7" s="43"/>
      <c r="P7" s="43"/>
      <c r="Q7" s="43"/>
      <c r="R7" s="43"/>
      <c r="S7" s="43"/>
      <c r="T7" s="43"/>
      <c r="U7" s="43"/>
      <c r="V7" s="43"/>
      <c r="W7" s="43"/>
      <c r="X7" s="43"/>
      <c r="Y7" s="43"/>
      <c r="Z7" s="43"/>
    </row>
    <row r="8">
      <c r="A8" s="79">
        <v>6.0</v>
      </c>
      <c r="B8" s="95" t="s">
        <v>115</v>
      </c>
      <c r="C8" s="97">
        <f t="shared" si="1"/>
        <v>0</v>
      </c>
      <c r="D8" s="98">
        <v>0.0</v>
      </c>
      <c r="E8" s="98">
        <v>0.0</v>
      </c>
      <c r="F8" s="98">
        <v>0.0</v>
      </c>
      <c r="G8" s="43"/>
      <c r="H8" s="43"/>
      <c r="I8" s="43"/>
      <c r="J8" s="43"/>
      <c r="K8" s="43"/>
      <c r="L8" s="43"/>
      <c r="M8" s="43"/>
      <c r="N8" s="43"/>
      <c r="O8" s="43"/>
      <c r="P8" s="43"/>
      <c r="Q8" s="43"/>
      <c r="R8" s="43"/>
      <c r="S8" s="43"/>
      <c r="T8" s="43"/>
      <c r="U8" s="43"/>
      <c r="V8" s="43"/>
      <c r="W8" s="43"/>
      <c r="X8" s="43"/>
      <c r="Y8" s="43"/>
      <c r="Z8" s="43"/>
    </row>
    <row r="9">
      <c r="A9" s="100">
        <v>7.0</v>
      </c>
      <c r="B9" s="46" t="s">
        <v>116</v>
      </c>
      <c r="C9" s="97">
        <f t="shared" si="1"/>
        <v>36096044</v>
      </c>
      <c r="D9" s="98">
        <v>2.3007637E7</v>
      </c>
      <c r="E9" s="98">
        <v>1.2456308E7</v>
      </c>
      <c r="F9" s="98">
        <v>632099.0</v>
      </c>
      <c r="G9" s="43"/>
      <c r="H9" s="43"/>
      <c r="I9" s="43"/>
      <c r="J9" s="43"/>
      <c r="K9" s="43"/>
      <c r="L9" s="43"/>
      <c r="M9" s="43"/>
      <c r="N9" s="43"/>
      <c r="O9" s="43"/>
      <c r="P9" s="43"/>
      <c r="Q9" s="43"/>
      <c r="R9" s="43"/>
      <c r="S9" s="43"/>
      <c r="T9" s="43"/>
      <c r="U9" s="43"/>
      <c r="V9" s="43"/>
      <c r="W9" s="43"/>
      <c r="X9" s="43"/>
      <c r="Y9" s="43"/>
      <c r="Z9" s="43"/>
    </row>
    <row r="10">
      <c r="A10" s="79">
        <v>8.0</v>
      </c>
      <c r="B10" s="95" t="s">
        <v>117</v>
      </c>
      <c r="C10" s="97">
        <f t="shared" si="1"/>
        <v>251087</v>
      </c>
      <c r="D10" s="98">
        <v>160043.0</v>
      </c>
      <c r="E10" s="98">
        <v>86647.0</v>
      </c>
      <c r="F10" s="98">
        <v>4397.0</v>
      </c>
      <c r="G10" s="43"/>
      <c r="H10" s="43"/>
      <c r="I10" s="43"/>
      <c r="J10" s="43"/>
      <c r="K10" s="43"/>
      <c r="L10" s="43"/>
      <c r="M10" s="43"/>
      <c r="N10" s="43"/>
      <c r="O10" s="43"/>
      <c r="P10" s="43"/>
      <c r="Q10" s="43"/>
      <c r="R10" s="43"/>
      <c r="S10" s="43"/>
      <c r="T10" s="43"/>
      <c r="U10" s="43"/>
      <c r="V10" s="43"/>
      <c r="W10" s="43"/>
      <c r="X10" s="43"/>
      <c r="Y10" s="43"/>
      <c r="Z10" s="43"/>
    </row>
    <row r="11">
      <c r="A11" s="45">
        <v>9.0</v>
      </c>
      <c r="B11" s="46" t="s">
        <v>118</v>
      </c>
      <c r="C11" s="97">
        <f t="shared" si="1"/>
        <v>12397299</v>
      </c>
      <c r="D11" s="98">
        <v>7902044.0</v>
      </c>
      <c r="E11" s="98">
        <v>4278159.0</v>
      </c>
      <c r="F11" s="98">
        <v>217096.0</v>
      </c>
      <c r="G11" s="43"/>
      <c r="H11" s="43"/>
      <c r="I11" s="43"/>
      <c r="J11" s="43"/>
      <c r="K11" s="43"/>
      <c r="L11" s="43"/>
      <c r="M11" s="43"/>
      <c r="N11" s="43"/>
      <c r="O11" s="43"/>
      <c r="P11" s="43"/>
      <c r="Q11" s="43"/>
      <c r="R11" s="43"/>
      <c r="S11" s="43"/>
      <c r="T11" s="43"/>
      <c r="U11" s="43"/>
      <c r="V11" s="43"/>
      <c r="W11" s="43"/>
      <c r="X11" s="43"/>
      <c r="Y11" s="43"/>
      <c r="Z11" s="43"/>
    </row>
    <row r="12">
      <c r="A12" s="45">
        <v>10.0</v>
      </c>
      <c r="B12" s="46" t="s">
        <v>119</v>
      </c>
      <c r="C12" s="97">
        <f t="shared" si="1"/>
        <v>2743191</v>
      </c>
      <c r="D12" s="98">
        <v>1748511.0</v>
      </c>
      <c r="E12" s="98">
        <v>946642.0</v>
      </c>
      <c r="F12" s="98">
        <v>48038.0</v>
      </c>
      <c r="G12" s="43"/>
      <c r="H12" s="43"/>
      <c r="I12" s="43"/>
      <c r="J12" s="43"/>
      <c r="K12" s="43"/>
      <c r="L12" s="43"/>
      <c r="M12" s="43"/>
      <c r="N12" s="43"/>
      <c r="O12" s="43"/>
      <c r="P12" s="43"/>
      <c r="Q12" s="43"/>
      <c r="R12" s="43"/>
      <c r="S12" s="43"/>
      <c r="T12" s="43"/>
      <c r="U12" s="43"/>
      <c r="V12" s="43"/>
      <c r="W12" s="43"/>
      <c r="X12" s="43"/>
      <c r="Y12" s="43"/>
      <c r="Z12" s="43"/>
    </row>
    <row r="13">
      <c r="A13" s="45">
        <v>11.0</v>
      </c>
      <c r="B13" s="46" t="s">
        <v>120</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121</v>
      </c>
      <c r="B14" s="46" t="s">
        <v>122</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123</v>
      </c>
      <c r="C15" s="97">
        <f t="shared" si="1"/>
        <v>501635</v>
      </c>
      <c r="D15" s="98">
        <v>0.0</v>
      </c>
      <c r="E15" s="98">
        <v>501635.0</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124</v>
      </c>
      <c r="C16" s="97">
        <f t="shared" si="1"/>
        <v>221377</v>
      </c>
      <c r="D16" s="98">
        <v>0.0</v>
      </c>
      <c r="E16" s="98">
        <v>221377.0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125</v>
      </c>
      <c r="C17" s="97">
        <f t="shared" si="1"/>
        <v>135000</v>
      </c>
      <c r="D17" s="98">
        <v>0.0</v>
      </c>
      <c r="E17" s="98">
        <v>135000.0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126</v>
      </c>
      <c r="C18" s="97">
        <f t="shared" si="1"/>
        <v>0</v>
      </c>
      <c r="D18" s="98">
        <v>0.0</v>
      </c>
      <c r="E18" s="98">
        <v>0.0</v>
      </c>
      <c r="F18" s="98">
        <v>0.0</v>
      </c>
      <c r="G18" s="43"/>
      <c r="H18" s="43"/>
      <c r="I18" s="43"/>
      <c r="J18" s="43"/>
      <c r="K18" s="43"/>
      <c r="L18" s="43"/>
      <c r="M18" s="43"/>
      <c r="N18" s="43"/>
      <c r="O18" s="43"/>
      <c r="P18" s="43"/>
      <c r="Q18" s="43"/>
      <c r="R18" s="43"/>
      <c r="S18" s="43"/>
      <c r="T18" s="43"/>
      <c r="U18" s="43"/>
      <c r="V18" s="43"/>
      <c r="W18" s="43"/>
      <c r="X18" s="43"/>
      <c r="Y18" s="43"/>
      <c r="Z18" s="43"/>
    </row>
    <row r="19">
      <c r="A19" s="45" t="s">
        <v>56</v>
      </c>
      <c r="B19" s="46" t="s">
        <v>127</v>
      </c>
      <c r="C19" s="97">
        <f t="shared" si="1"/>
        <v>0</v>
      </c>
      <c r="D19" s="98">
        <v>0.0</v>
      </c>
      <c r="E19" s="98">
        <v>0.0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128</v>
      </c>
      <c r="C20" s="97">
        <f t="shared" si="1"/>
        <v>3470693</v>
      </c>
      <c r="D20" s="98">
        <v>1019345.0</v>
      </c>
      <c r="E20" s="98">
        <v>2349617.0</v>
      </c>
      <c r="F20" s="98">
        <v>101731.0</v>
      </c>
      <c r="G20" s="43"/>
      <c r="H20" s="43"/>
      <c r="I20" s="43"/>
      <c r="J20" s="43"/>
      <c r="K20" s="43"/>
      <c r="L20" s="43"/>
      <c r="M20" s="43"/>
      <c r="N20" s="43"/>
      <c r="O20" s="43"/>
      <c r="P20" s="43"/>
      <c r="Q20" s="43"/>
      <c r="R20" s="43"/>
      <c r="S20" s="43"/>
      <c r="T20" s="43"/>
      <c r="U20" s="43"/>
      <c r="V20" s="43"/>
      <c r="W20" s="43"/>
      <c r="X20" s="43"/>
      <c r="Y20" s="43"/>
      <c r="Z20" s="43"/>
    </row>
    <row r="21">
      <c r="A21" s="45">
        <v>12.0</v>
      </c>
      <c r="B21" s="46" t="s">
        <v>129</v>
      </c>
      <c r="C21" s="97">
        <f t="shared" si="1"/>
        <v>268596</v>
      </c>
      <c r="D21" s="98">
        <v>67011.0</v>
      </c>
      <c r="E21" s="98">
        <v>201227.0</v>
      </c>
      <c r="F21" s="98">
        <v>358.0</v>
      </c>
      <c r="G21" s="43"/>
      <c r="H21" s="43"/>
      <c r="I21" s="43"/>
      <c r="J21" s="43"/>
      <c r="K21" s="43"/>
      <c r="L21" s="43"/>
      <c r="M21" s="43"/>
      <c r="N21" s="43"/>
      <c r="O21" s="43"/>
      <c r="P21" s="43"/>
      <c r="Q21" s="43"/>
      <c r="R21" s="43"/>
      <c r="S21" s="43"/>
      <c r="T21" s="43"/>
      <c r="U21" s="43"/>
      <c r="V21" s="43"/>
      <c r="W21" s="43"/>
      <c r="X21" s="43"/>
      <c r="Y21" s="43"/>
      <c r="Z21" s="43"/>
    </row>
    <row r="22">
      <c r="A22" s="45">
        <v>13.0</v>
      </c>
      <c r="B22" s="46" t="s">
        <v>130</v>
      </c>
      <c r="C22" s="97">
        <f t="shared" si="1"/>
        <v>2689896</v>
      </c>
      <c r="D22" s="98">
        <v>1670215.0</v>
      </c>
      <c r="E22" s="98">
        <v>969787.0</v>
      </c>
      <c r="F22" s="98">
        <v>49894.0</v>
      </c>
      <c r="G22" s="43"/>
      <c r="H22" s="43"/>
      <c r="I22" s="43"/>
      <c r="J22" s="43"/>
      <c r="K22" s="43"/>
      <c r="L22" s="43"/>
      <c r="M22" s="43"/>
      <c r="N22" s="43"/>
      <c r="O22" s="43"/>
      <c r="P22" s="43"/>
      <c r="Q22" s="43"/>
      <c r="R22" s="43"/>
      <c r="S22" s="43"/>
      <c r="T22" s="43"/>
      <c r="U22" s="43"/>
      <c r="V22" s="43"/>
      <c r="W22" s="43"/>
      <c r="X22" s="43"/>
      <c r="Y22" s="43"/>
      <c r="Z22" s="43"/>
    </row>
    <row r="23">
      <c r="A23" s="45">
        <v>14.0</v>
      </c>
      <c r="B23" s="46" t="s">
        <v>131</v>
      </c>
      <c r="C23" s="97">
        <f t="shared" si="1"/>
        <v>920757</v>
      </c>
      <c r="D23" s="98">
        <v>0.0</v>
      </c>
      <c r="E23" s="98">
        <v>920757.0</v>
      </c>
      <c r="F23" s="98">
        <v>0.0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132</v>
      </c>
      <c r="C25" s="97">
        <f t="shared" si="1"/>
        <v>1338150</v>
      </c>
      <c r="D25" s="98">
        <v>963048.0</v>
      </c>
      <c r="E25" s="98">
        <v>375102.0</v>
      </c>
      <c r="F25" s="98">
        <v>0.0</v>
      </c>
      <c r="G25" s="43"/>
      <c r="H25" s="43"/>
      <c r="I25" s="43"/>
      <c r="J25" s="43"/>
      <c r="K25" s="43"/>
      <c r="L25" s="43"/>
      <c r="M25" s="43"/>
      <c r="N25" s="43"/>
      <c r="O25" s="43"/>
      <c r="P25" s="43"/>
      <c r="Q25" s="43"/>
      <c r="R25" s="43"/>
      <c r="S25" s="43"/>
      <c r="T25" s="43"/>
      <c r="U25" s="43"/>
      <c r="V25" s="43"/>
      <c r="W25" s="43"/>
      <c r="X25" s="43"/>
      <c r="Y25" s="43"/>
      <c r="Z25" s="43"/>
    </row>
    <row r="26">
      <c r="A26" s="45">
        <v>17.0</v>
      </c>
      <c r="B26" s="46" t="s">
        <v>133</v>
      </c>
      <c r="C26" s="97">
        <f t="shared" si="1"/>
        <v>116802</v>
      </c>
      <c r="D26" s="98">
        <v>42298.0</v>
      </c>
      <c r="E26" s="98">
        <v>72038.0</v>
      </c>
      <c r="F26" s="98">
        <v>2466.0</v>
      </c>
      <c r="G26" s="43"/>
      <c r="H26" s="43"/>
      <c r="I26" s="43"/>
      <c r="J26" s="43"/>
      <c r="K26" s="43"/>
      <c r="L26" s="43"/>
      <c r="M26" s="43"/>
      <c r="N26" s="43"/>
      <c r="O26" s="43"/>
      <c r="P26" s="43"/>
      <c r="Q26" s="43"/>
      <c r="R26" s="43"/>
      <c r="S26" s="43"/>
      <c r="T26" s="43"/>
      <c r="U26" s="43"/>
      <c r="V26" s="43"/>
      <c r="W26" s="43"/>
      <c r="X26" s="43"/>
      <c r="Y26" s="43"/>
      <c r="Z26" s="43"/>
    </row>
    <row r="27">
      <c r="A27" s="79">
        <v>18.0</v>
      </c>
      <c r="B27" s="95" t="s">
        <v>134</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135</v>
      </c>
      <c r="C28" s="97">
        <f t="shared" si="1"/>
        <v>19440</v>
      </c>
      <c r="D28" s="98">
        <v>7040.0</v>
      </c>
      <c r="E28" s="98">
        <v>11990.0</v>
      </c>
      <c r="F28" s="98">
        <v>410.0</v>
      </c>
      <c r="G28" s="43"/>
      <c r="H28" s="43"/>
      <c r="I28" s="43"/>
      <c r="J28" s="43"/>
      <c r="K28" s="43"/>
      <c r="L28" s="43"/>
      <c r="M28" s="43"/>
      <c r="N28" s="43"/>
      <c r="O28" s="43"/>
      <c r="P28" s="43"/>
      <c r="Q28" s="43"/>
      <c r="R28" s="43"/>
      <c r="S28" s="43"/>
      <c r="T28" s="43"/>
      <c r="U28" s="43"/>
      <c r="V28" s="43"/>
      <c r="W28" s="43"/>
      <c r="X28" s="43"/>
      <c r="Y28" s="43"/>
      <c r="Z28" s="43"/>
    </row>
    <row r="29">
      <c r="A29" s="45">
        <v>20.0</v>
      </c>
      <c r="B29" s="46" t="s">
        <v>136</v>
      </c>
      <c r="C29" s="97">
        <f t="shared" si="1"/>
        <v>435237</v>
      </c>
      <c r="D29" s="98">
        <v>339167.0</v>
      </c>
      <c r="E29" s="98">
        <v>96070.0</v>
      </c>
      <c r="F29" s="98">
        <v>0.0</v>
      </c>
      <c r="G29" s="43"/>
      <c r="H29" s="43"/>
      <c r="I29" s="43"/>
      <c r="J29" s="43"/>
      <c r="K29" s="43"/>
      <c r="L29" s="43"/>
      <c r="M29" s="43"/>
      <c r="N29" s="43"/>
      <c r="O29" s="43"/>
      <c r="P29" s="43"/>
      <c r="Q29" s="43"/>
      <c r="R29" s="43"/>
      <c r="S29" s="43"/>
      <c r="T29" s="43"/>
      <c r="U29" s="43"/>
      <c r="V29" s="43"/>
      <c r="W29" s="43"/>
      <c r="X29" s="43"/>
      <c r="Y29" s="43"/>
      <c r="Z29" s="43"/>
    </row>
    <row r="30">
      <c r="A30" s="45">
        <v>21.0</v>
      </c>
      <c r="B30" s="46" t="s">
        <v>137</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138</v>
      </c>
      <c r="C31" s="97">
        <f t="shared" si="1"/>
        <v>2047472</v>
      </c>
      <c r="D31" s="98">
        <v>1644861.0</v>
      </c>
      <c r="E31" s="98">
        <v>402611.0</v>
      </c>
      <c r="F31" s="98">
        <v>0.0</v>
      </c>
      <c r="G31" s="43"/>
      <c r="H31" s="43"/>
      <c r="I31" s="43"/>
      <c r="J31" s="43"/>
      <c r="K31" s="43"/>
      <c r="L31" s="43"/>
      <c r="M31" s="43"/>
      <c r="N31" s="43"/>
      <c r="O31" s="43"/>
      <c r="P31" s="43"/>
      <c r="Q31" s="43"/>
      <c r="R31" s="43"/>
      <c r="S31" s="43"/>
      <c r="T31" s="43"/>
      <c r="U31" s="43"/>
      <c r="V31" s="43"/>
      <c r="W31" s="43"/>
      <c r="X31" s="43"/>
      <c r="Y31" s="43"/>
      <c r="Z31" s="43"/>
    </row>
    <row r="32">
      <c r="A32" s="45">
        <v>23.0</v>
      </c>
      <c r="B32" s="46" t="s">
        <v>139</v>
      </c>
      <c r="C32" s="97">
        <f t="shared" si="1"/>
        <v>267673</v>
      </c>
      <c r="D32" s="98">
        <v>38868.0</v>
      </c>
      <c r="E32" s="98">
        <v>228805.0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140</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121</v>
      </c>
      <c r="B34" s="60" t="s">
        <v>247</v>
      </c>
      <c r="C34" s="97">
        <f t="shared" si="1"/>
        <v>55412952</v>
      </c>
      <c r="D34" s="98">
        <v>5.5412952E7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7">
        <f t="shared" si="1"/>
        <v>2081029</v>
      </c>
      <c r="D35" s="98">
        <v>1850419.0</v>
      </c>
      <c r="E35" s="98">
        <v>230344.0</v>
      </c>
      <c r="F35" s="98">
        <v>266.0</v>
      </c>
      <c r="G35" s="43"/>
      <c r="H35" s="43"/>
      <c r="I35" s="43"/>
      <c r="J35" s="43"/>
      <c r="K35" s="43"/>
      <c r="L35" s="43"/>
      <c r="M35" s="43"/>
      <c r="N35" s="43"/>
      <c r="O35" s="43"/>
      <c r="P35" s="43"/>
      <c r="Q35" s="43"/>
      <c r="R35" s="43"/>
      <c r="S35" s="43"/>
      <c r="T35" s="43"/>
      <c r="U35" s="43"/>
      <c r="V35" s="43"/>
      <c r="W35" s="43"/>
      <c r="X35" s="43"/>
      <c r="Y35" s="43"/>
      <c r="Z35" s="43"/>
    </row>
    <row r="36">
      <c r="A36" s="45" t="s">
        <v>50</v>
      </c>
      <c r="B36" s="60" t="s">
        <v>143</v>
      </c>
      <c r="C36" s="97">
        <f t="shared" si="1"/>
        <v>263806</v>
      </c>
      <c r="D36" s="98">
        <v>30850.0</v>
      </c>
      <c r="E36" s="98">
        <v>232601.0</v>
      </c>
      <c r="F36" s="98">
        <v>355.0</v>
      </c>
      <c r="G36" s="43"/>
      <c r="H36" s="43"/>
      <c r="I36" s="43"/>
      <c r="J36" s="43"/>
      <c r="K36" s="43"/>
      <c r="L36" s="43"/>
      <c r="M36" s="43"/>
      <c r="N36" s="43"/>
      <c r="O36" s="43"/>
      <c r="P36" s="43"/>
      <c r="Q36" s="43"/>
      <c r="R36" s="43"/>
      <c r="S36" s="43"/>
      <c r="T36" s="43"/>
      <c r="U36" s="43"/>
      <c r="V36" s="43"/>
      <c r="W36" s="43"/>
      <c r="X36" s="43"/>
      <c r="Y36" s="43"/>
      <c r="Z36" s="43"/>
    </row>
    <row r="37">
      <c r="A37" s="45" t="s">
        <v>52</v>
      </c>
      <c r="B37" s="60" t="s">
        <v>144</v>
      </c>
      <c r="C37" s="97">
        <f t="shared" si="1"/>
        <v>99283</v>
      </c>
      <c r="D37" s="98">
        <v>46361.0</v>
      </c>
      <c r="E37" s="98">
        <v>52922.0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145</v>
      </c>
      <c r="C38" s="97">
        <f t="shared" si="1"/>
        <v>233906</v>
      </c>
      <c r="D38" s="98">
        <v>121028.0</v>
      </c>
      <c r="E38" s="98">
        <v>44694.0</v>
      </c>
      <c r="F38" s="98">
        <v>68184.0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146</v>
      </c>
      <c r="C40" s="103">
        <f t="shared" ref="C40:F40" si="2">sum(C3:C39)</f>
        <v>123658557</v>
      </c>
      <c r="D40" s="103">
        <f t="shared" si="2"/>
        <v>97121644</v>
      </c>
      <c r="E40" s="103">
        <f t="shared" si="2"/>
        <v>25382773</v>
      </c>
      <c r="F40" s="103">
        <f t="shared" si="2"/>
        <v>1154140</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CALLEN LORDE COMMUNITY HEALTH CENTER</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147</v>
      </c>
      <c r="B2" s="45">
        <v>1.0</v>
      </c>
      <c r="C2" s="46" t="s">
        <v>148</v>
      </c>
      <c r="D2" s="110"/>
      <c r="E2" s="111">
        <v>5331234.0</v>
      </c>
      <c r="F2" s="43"/>
      <c r="G2" s="43"/>
      <c r="H2" s="43"/>
      <c r="I2" s="43"/>
      <c r="J2" s="43"/>
      <c r="K2" s="43"/>
      <c r="L2" s="43"/>
      <c r="M2" s="43"/>
      <c r="N2" s="43"/>
      <c r="O2" s="43"/>
      <c r="P2" s="43"/>
      <c r="Q2" s="43"/>
      <c r="R2" s="43"/>
      <c r="S2" s="43"/>
      <c r="T2" s="43"/>
      <c r="U2" s="43"/>
      <c r="V2" s="43"/>
      <c r="W2" s="43"/>
      <c r="X2" s="43"/>
      <c r="Y2" s="43"/>
      <c r="Z2" s="43"/>
    </row>
    <row r="3">
      <c r="A3" s="49"/>
      <c r="B3" s="45">
        <v>2.0</v>
      </c>
      <c r="C3" s="46" t="s">
        <v>149</v>
      </c>
      <c r="D3" s="112"/>
      <c r="E3" s="111">
        <v>9527773.0</v>
      </c>
      <c r="F3" s="43"/>
      <c r="G3" s="43"/>
      <c r="H3" s="43"/>
      <c r="I3" s="43"/>
      <c r="J3" s="43"/>
      <c r="K3" s="43"/>
      <c r="L3" s="43"/>
      <c r="M3" s="43"/>
      <c r="N3" s="43"/>
      <c r="O3" s="43"/>
      <c r="P3" s="43"/>
      <c r="Q3" s="43"/>
      <c r="R3" s="43"/>
      <c r="S3" s="43"/>
      <c r="T3" s="43"/>
      <c r="U3" s="43"/>
      <c r="V3" s="43"/>
      <c r="W3" s="43"/>
      <c r="X3" s="43"/>
      <c r="Y3" s="43"/>
      <c r="Z3" s="43"/>
    </row>
    <row r="4">
      <c r="A4" s="49"/>
      <c r="B4" s="45">
        <v>3.0</v>
      </c>
      <c r="C4" s="46" t="s">
        <v>150</v>
      </c>
      <c r="D4" s="110"/>
      <c r="E4" s="111">
        <v>5160285.0</v>
      </c>
      <c r="F4" s="43"/>
      <c r="G4" s="43"/>
      <c r="H4" s="43"/>
      <c r="I4" s="43"/>
      <c r="J4" s="43"/>
      <c r="K4" s="43"/>
      <c r="L4" s="43"/>
      <c r="M4" s="43"/>
      <c r="N4" s="43"/>
      <c r="O4" s="43"/>
      <c r="P4" s="43"/>
      <c r="Q4" s="43"/>
      <c r="R4" s="43"/>
      <c r="S4" s="43"/>
      <c r="T4" s="43"/>
      <c r="U4" s="43"/>
      <c r="V4" s="43"/>
      <c r="W4" s="43"/>
      <c r="X4" s="43"/>
      <c r="Y4" s="43"/>
      <c r="Z4" s="43"/>
    </row>
    <row r="5">
      <c r="A5" s="49"/>
      <c r="B5" s="45">
        <v>4.0</v>
      </c>
      <c r="C5" s="46" t="s">
        <v>151</v>
      </c>
      <c r="D5" s="112"/>
      <c r="E5" s="111">
        <v>1.214871E7</v>
      </c>
      <c r="F5" s="43"/>
      <c r="G5" s="43"/>
      <c r="H5" s="43"/>
      <c r="I5" s="43"/>
      <c r="J5" s="43"/>
      <c r="K5" s="43"/>
      <c r="L5" s="43"/>
      <c r="M5" s="43"/>
      <c r="N5" s="43"/>
      <c r="O5" s="43"/>
      <c r="P5" s="43"/>
      <c r="Q5" s="43"/>
      <c r="R5" s="43"/>
      <c r="S5" s="43"/>
      <c r="T5" s="43"/>
      <c r="U5" s="43"/>
      <c r="V5" s="43"/>
      <c r="W5" s="43"/>
      <c r="X5" s="43"/>
      <c r="Y5" s="43"/>
      <c r="Z5" s="43"/>
    </row>
    <row r="6">
      <c r="A6" s="49"/>
      <c r="B6" s="45">
        <v>5.0</v>
      </c>
      <c r="C6" s="51" t="s">
        <v>152</v>
      </c>
      <c r="D6" s="80"/>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153</v>
      </c>
      <c r="D7" s="80"/>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154</v>
      </c>
      <c r="D8" s="112"/>
      <c r="E8" s="111">
        <v>1.07896E7</v>
      </c>
      <c r="F8" s="43"/>
      <c r="G8" s="43"/>
      <c r="H8" s="43"/>
      <c r="I8" s="43"/>
      <c r="J8" s="43"/>
      <c r="K8" s="43"/>
      <c r="L8" s="43"/>
      <c r="M8" s="43"/>
      <c r="N8" s="43"/>
      <c r="O8" s="43"/>
      <c r="P8" s="43"/>
      <c r="Q8" s="43"/>
      <c r="R8" s="43"/>
      <c r="S8" s="43"/>
      <c r="T8" s="43"/>
      <c r="U8" s="43"/>
      <c r="V8" s="43"/>
      <c r="W8" s="43"/>
      <c r="X8" s="43"/>
      <c r="Y8" s="43"/>
      <c r="Z8" s="43"/>
    </row>
    <row r="9">
      <c r="A9" s="49"/>
      <c r="B9" s="45">
        <v>8.0</v>
      </c>
      <c r="C9" s="46" t="s">
        <v>155</v>
      </c>
      <c r="D9" s="112"/>
      <c r="E9" s="111">
        <v>1288878.0</v>
      </c>
      <c r="F9" s="43"/>
      <c r="G9" s="43"/>
      <c r="H9" s="43"/>
      <c r="I9" s="43"/>
      <c r="J9" s="43"/>
      <c r="K9" s="43"/>
      <c r="L9" s="43"/>
      <c r="M9" s="43"/>
      <c r="N9" s="43"/>
      <c r="O9" s="43"/>
      <c r="P9" s="43"/>
      <c r="Q9" s="43"/>
      <c r="R9" s="43"/>
      <c r="S9" s="43"/>
      <c r="T9" s="43"/>
      <c r="U9" s="43"/>
      <c r="V9" s="43"/>
      <c r="W9" s="43"/>
      <c r="X9" s="43"/>
      <c r="Y9" s="43"/>
      <c r="Z9" s="43"/>
    </row>
    <row r="10">
      <c r="A10" s="49"/>
      <c r="B10" s="45">
        <v>9.0</v>
      </c>
      <c r="C10" s="46" t="s">
        <v>156</v>
      </c>
      <c r="D10" s="110"/>
      <c r="E10" s="111">
        <v>646360.0</v>
      </c>
      <c r="F10" s="43"/>
      <c r="G10" s="43"/>
      <c r="H10" s="43"/>
      <c r="I10" s="43"/>
      <c r="J10" s="43"/>
      <c r="K10" s="43"/>
      <c r="L10" s="43"/>
      <c r="M10" s="43"/>
      <c r="N10" s="43"/>
      <c r="O10" s="43"/>
      <c r="P10" s="43"/>
      <c r="Q10" s="43"/>
      <c r="R10" s="43"/>
      <c r="S10" s="43"/>
      <c r="T10" s="43"/>
      <c r="U10" s="43"/>
      <c r="V10" s="43"/>
      <c r="W10" s="43"/>
      <c r="X10" s="43"/>
      <c r="Y10" s="43"/>
      <c r="Z10" s="43"/>
    </row>
    <row r="11">
      <c r="A11" s="49"/>
      <c r="B11" s="45" t="s">
        <v>157</v>
      </c>
      <c r="C11" s="46" t="s">
        <v>158</v>
      </c>
      <c r="D11" s="111">
        <v>3.5619286E7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159</v>
      </c>
      <c r="C12" s="46" t="s">
        <v>160</v>
      </c>
      <c r="D12" s="111">
        <v>2.0460585E7</v>
      </c>
      <c r="E12" s="108">
        <f>D11-D12</f>
        <v>15158701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161</v>
      </c>
      <c r="D13" s="112"/>
      <c r="E13" s="111">
        <v>1957350.0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162</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163</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164</v>
      </c>
      <c r="D16" s="112"/>
      <c r="E16" s="111">
        <v>2.1340932E7</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165</v>
      </c>
      <c r="D17" s="112"/>
      <c r="E17" s="111">
        <v>552635.0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166</v>
      </c>
      <c r="D18" s="113"/>
      <c r="E18" s="114">
        <f>sum(E2:E17)</f>
        <v>83902458</v>
      </c>
      <c r="F18" s="43"/>
      <c r="G18" s="43"/>
      <c r="H18" s="43"/>
      <c r="I18" s="43"/>
      <c r="J18" s="43"/>
      <c r="K18" s="43"/>
      <c r="L18" s="43"/>
      <c r="M18" s="43"/>
      <c r="N18" s="43"/>
      <c r="O18" s="43"/>
      <c r="P18" s="43"/>
      <c r="Q18" s="43"/>
      <c r="R18" s="43"/>
      <c r="S18" s="43"/>
      <c r="T18" s="43"/>
      <c r="U18" s="43"/>
      <c r="V18" s="43"/>
      <c r="W18" s="43"/>
      <c r="X18" s="43"/>
      <c r="Y18" s="43"/>
      <c r="Z18" s="43"/>
    </row>
    <row r="19">
      <c r="A19" s="44" t="s">
        <v>167</v>
      </c>
      <c r="B19" s="115">
        <v>17.0</v>
      </c>
      <c r="C19" s="116" t="s">
        <v>168</v>
      </c>
      <c r="D19" s="117"/>
      <c r="E19" s="111">
        <v>8519773.0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169</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170</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171</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172</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173</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174</v>
      </c>
      <c r="D25" s="121"/>
      <c r="E25" s="118">
        <v>9622235.0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175</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176</v>
      </c>
      <c r="D27" s="117"/>
      <c r="E27" s="118">
        <v>3.494593E7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177</v>
      </c>
      <c r="D28" s="125"/>
      <c r="E28" s="126">
        <f>sum(E19:E27)</f>
        <v>53087938</v>
      </c>
      <c r="F28" s="43"/>
      <c r="G28" s="43"/>
      <c r="H28" s="43"/>
      <c r="I28" s="43"/>
      <c r="J28" s="43"/>
      <c r="K28" s="43"/>
      <c r="L28" s="43"/>
      <c r="M28" s="43"/>
      <c r="N28" s="43"/>
      <c r="O28" s="43"/>
      <c r="P28" s="43"/>
      <c r="Q28" s="43"/>
      <c r="R28" s="43"/>
      <c r="S28" s="43"/>
      <c r="T28" s="43"/>
      <c r="U28" s="43"/>
      <c r="V28" s="43"/>
      <c r="W28" s="43"/>
      <c r="X28" s="43"/>
      <c r="Y28" s="43"/>
      <c r="Z28" s="43"/>
    </row>
    <row r="29">
      <c r="A29" s="64" t="s">
        <v>178</v>
      </c>
      <c r="B29" s="127"/>
      <c r="C29" s="128" t="s">
        <v>179</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180</v>
      </c>
      <c r="D30" s="117"/>
      <c r="E30" s="111">
        <v>2.8144757E7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181</v>
      </c>
      <c r="D31" s="117"/>
      <c r="E31" s="111">
        <v>2669763.0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182</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183</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184</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185</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186</v>
      </c>
      <c r="D36" s="131"/>
      <c r="E36" s="126">
        <f>sum(E30:E35)</f>
        <v>30814520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187</v>
      </c>
      <c r="D37" s="135"/>
      <c r="E37" s="136">
        <f>E36+E28</f>
        <v>83902458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