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1" sheetId="3" r:id="rId7"/>
    <sheet state="visible" name="Expenses 2021" sheetId="4" r:id="rId8"/>
    <sheet state="visible" name="Balance Sheet 2021" sheetId="5" r:id="rId9"/>
    <sheet state="visible" name="Ratios 2021" sheetId="6" r:id="rId10"/>
    <sheet state="visible" name="Revenues 2022" sheetId="7" r:id="rId11"/>
    <sheet state="visible" name="Expenses 2022" sheetId="8" r:id="rId12"/>
    <sheet state="visible" name="Balance Sheet 2022" sheetId="9" r:id="rId13"/>
    <sheet state="visible" name="Ratios 2022" sheetId="10" r:id="rId14"/>
    <sheet state="visible" name="Revenues 2023" sheetId="11" r:id="rId15"/>
    <sheet state="visible" name="Expenses 2023" sheetId="12" r:id="rId16"/>
    <sheet state="visible" name="Balance Sheet 2023" sheetId="13" r:id="rId17"/>
    <sheet state="visible" name="Ratios 2023" sheetId="14" r:id="rId18"/>
    <sheet state="visible" name="Multi-Year Ratios" sheetId="15" r:id="rId19"/>
  </sheets>
  <definedNames/>
  <calcPr/>
</workbook>
</file>

<file path=xl/sharedStrings.xml><?xml version="1.0" encoding="utf-8"?>
<sst xmlns="http://schemas.openxmlformats.org/spreadsheetml/2006/main" count="878" uniqueCount="253">
  <si>
    <t>SALISBURY UNIVERSITY</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</si>
  <si>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</si>
  <si>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</si>
  <si>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</si>
  <si>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</si>
  <si>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</si>
  <si>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</si>
  <si>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</si>
  <si>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</si>
  <si>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</si>
  <si>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</si>
  <si>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</si>
  <si>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</si>
  <si>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</si>
  <si>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</si>
  <si>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</si>
  <si>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</si>
  <si>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</si>
  <si>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</si>
  <si>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</si>
  <si>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</si>
  <si>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</si>
  <si>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</si>
  <si>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</si>
  <si>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</si>
  <si>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</si>
  <si>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</si>
  <si>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</si>
  <si>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</si>
  <si>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</si>
  <si>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</si>
  <si>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</si>
  <si>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</si>
  <si>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</si>
  <si>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</si>
  <si>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</si>
  <si>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</si>
  <si>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</si>
  <si>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</si>
  <si>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</si>
  <si>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</si>
  <si>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</si>
  <si>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</si>
  <si>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</si>
  <si>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</si>
  <si>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</si>
  <si>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</si>
  <si>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</si>
  <si>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</si>
  <si>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</si>
  <si>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</si>
  <si>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</si>
  <si>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</si>
  <si>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</si>
  <si>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</si>
  <si>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</si>
  <si>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</si>
  <si>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</si>
  <si>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</si>
  <si>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</si>
  <si>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</si>
  <si>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</si>
  <si>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</si>
  <si>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</si>
  <si>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EVENT REGISTRATIONS</t>
  </si>
  <si>
    <t>ALL OTHER PROGRAM SERVICE REVENU</t>
  </si>
  <si>
    <t>MEMBERSHIP INCOME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</si>
  <si>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</si>
  <si>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</si>
  <si>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</si>
  <si>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</si>
  <si>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</si>
  <si>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</si>
  <si>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</si>
  <si>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</si>
  <si>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</si>
  <si>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</si>
  <si>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</si>
  <si>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</si>
  <si>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</si>
  <si>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</si>
  <si>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</si>
  <si>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</si>
  <si>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</si>
  <si>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</si>
  <si>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</si>
  <si>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</si>
  <si>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</si>
  <si>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</si>
  <si>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</si>
  <si>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</si>
  <si>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</si>
  <si>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</si>
  <si>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</si>
  <si>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</si>
  <si>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</si>
  <si>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</si>
  <si>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</si>
  <si>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</si>
  <si>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MISCELLANOUS INCOME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</si>
  <si>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</si>
  <si>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</si>
  <si>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</si>
  <si>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</si>
  <si>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</si>
  <si>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</si>
  <si>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</si>
  <si>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</si>
  <si>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</si>
  <si>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</si>
  <si>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</si>
  <si>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</si>
  <si>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</si>
  <si>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</si>
  <si>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</si>
  <si>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</si>
  <si>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</si>
  <si>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</si>
  <si>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</si>
  <si>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</si>
  <si>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</si>
  <si>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</si>
  <si>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</si>
  <si>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</si>
  <si>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</si>
  <si>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</si>
  <si>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</si>
  <si>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</si>
  <si>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</si>
  <si>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</si>
  <si>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</si>
  <si>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</si>
  <si>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</si>
  <si>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</si>
  <si>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</si>
  <si>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</si>
  <si>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</si>
  <si>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SPECIAL SERVICES</t>
  </si>
  <si>
    <t>SUPPLIES AND EQUIPMENT</t>
  </si>
  <si>
    <t>EVENT COSTS</t>
  </si>
  <si>
    <t>GENERAL &amp; ADMINISTRATIV</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</si>
  <si>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</si>
  <si>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</si>
  <si>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</si>
  <si>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</si>
  <si>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</si>
  <si>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</si>
  <si>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</si>
  <si>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</si>
  <si>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</si>
  <si>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</si>
  <si>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</si>
  <si>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</si>
  <si>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</si>
  <si>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</si>
  <si>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</si>
  <si>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</si>
  <si>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</si>
  <si>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</si>
  <si>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</si>
  <si>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</si>
  <si>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</si>
  <si>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</si>
  <si>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</si>
  <si>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</si>
  <si>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</si>
  <si>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</si>
  <si>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</si>
  <si>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</si>
  <si>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</si>
  <si>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</si>
  <si>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</si>
  <si>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</si>
  <si>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</si>
  <si>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</si>
  <si>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</si>
  <si>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</si>
  <si>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</si>
  <si>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</si>
  <si>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</si>
  <si>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</si>
  <si>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</si>
  <si>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</si>
  <si>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</si>
  <si>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</si>
  <si>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</si>
  <si>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</si>
  <si>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</si>
  <si>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</si>
  <si>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</si>
  <si>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</si>
  <si>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</si>
  <si>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</si>
  <si>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</si>
  <si>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</si>
  <si>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</si>
  <si>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</si>
  <si>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</si>
  <si>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</si>
  <si>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</si>
  <si>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</si>
  <si>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</si>
  <si>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</si>
  <si>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</si>
  <si>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</si>
  <si>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</si>
  <si>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</si>
  <si>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</si>
  <si>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</si>
  <si>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</si>
  <si>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</si>
  <si>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</si>
  <si>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</si>
  <si>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</si>
  <si>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</si>
  <si>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</si>
  <si>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</si>
  <si>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</si>
  <si>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</si>
  <si>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</si>
  <si>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</si>
  <si>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</si>
  <si>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</si>
  <si>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</si>
  <si>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</si>
  <si>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</si>
  <si>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</si>
  <si>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</si>
  <si>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</si>
  <si>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</si>
  <si>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</si>
  <si>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</si>
  <si>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</si>
  <si>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</si>
  <si>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</si>
  <si>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</si>
  <si>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</si>
  <si>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</si>
  <si>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</si>
  <si>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</si>
  <si>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</si>
  <si>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</si>
  <si>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 xml:space="preserve"> GENERAL &amp; ADMINISTRATIV</t>
  </si>
  <si>
    <t>CHARITABLE DONATIONS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</si>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</sst>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SALISBURY UNIVERSITY</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184</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185</v>
      </c>
      <c r="C3" s="145" t="s">
        <v>186</v>
      </c>
      <c r="D3" s="146">
        <f>'Expenses 2022'!C40</f>
        <v>5378594</v>
      </c>
      <c r="E3" s="147"/>
      <c r="F3" s="43"/>
      <c r="G3" s="43"/>
      <c r="H3" s="43"/>
      <c r="I3" s="43"/>
      <c r="J3" s="43"/>
      <c r="K3" s="43"/>
      <c r="L3" s="43"/>
      <c r="M3" s="43"/>
      <c r="N3" s="43"/>
      <c r="O3" s="43"/>
      <c r="P3" s="43"/>
      <c r="Q3" s="43"/>
      <c r="R3" s="43"/>
      <c r="S3" s="43"/>
      <c r="T3" s="43"/>
      <c r="U3" s="43"/>
      <c r="V3" s="43"/>
      <c r="W3" s="43"/>
      <c r="X3" s="43"/>
      <c r="Y3" s="43"/>
    </row>
    <row r="4">
      <c r="A4" s="139"/>
      <c r="B4" s="49"/>
      <c r="C4" s="145" t="s">
        <v>187</v>
      </c>
      <c r="D4" s="146">
        <f>'Expenses 2022'!C31</f>
        <v>30742</v>
      </c>
      <c r="E4" s="147"/>
      <c r="F4" s="43"/>
      <c r="G4" s="43"/>
      <c r="H4" s="43"/>
      <c r="I4" s="43"/>
      <c r="J4" s="43"/>
      <c r="K4" s="43"/>
      <c r="L4" s="43"/>
      <c r="M4" s="43"/>
      <c r="N4" s="43"/>
      <c r="O4" s="43"/>
      <c r="P4" s="43"/>
      <c r="Q4" s="43"/>
      <c r="R4" s="43"/>
      <c r="S4" s="43"/>
      <c r="T4" s="43"/>
      <c r="U4" s="43"/>
      <c r="V4" s="43"/>
      <c r="W4" s="43"/>
      <c r="X4" s="43"/>
      <c r="Y4" s="43"/>
    </row>
    <row r="5">
      <c r="A5" s="139"/>
      <c r="B5" s="49"/>
      <c r="C5" s="145" t="s">
        <v>188</v>
      </c>
      <c r="D5" s="146">
        <f>D3-D4</f>
        <v>5347852</v>
      </c>
      <c r="E5" s="147"/>
      <c r="F5" s="43"/>
      <c r="G5" s="43"/>
      <c r="H5" s="43"/>
      <c r="I5" s="43"/>
      <c r="J5" s="43"/>
      <c r="K5" s="43"/>
      <c r="L5" s="43"/>
      <c r="M5" s="43"/>
      <c r="N5" s="43"/>
      <c r="O5" s="43"/>
      <c r="P5" s="43"/>
      <c r="Q5" s="43"/>
      <c r="R5" s="43"/>
      <c r="S5" s="43"/>
      <c r="T5" s="43"/>
      <c r="U5" s="43"/>
      <c r="V5" s="43"/>
      <c r="W5" s="43"/>
      <c r="X5" s="43"/>
      <c r="Y5" s="43"/>
    </row>
    <row r="6">
      <c r="A6" s="139"/>
      <c r="B6" s="49"/>
      <c r="C6" s="145" t="s">
        <v>189</v>
      </c>
      <c r="D6" s="146">
        <f>D5/12</f>
        <v>445654.3333</v>
      </c>
      <c r="E6" s="147"/>
      <c r="F6" s="43"/>
      <c r="G6" s="43"/>
      <c r="H6" s="43"/>
      <c r="I6" s="43"/>
      <c r="J6" s="43"/>
      <c r="K6" s="43"/>
      <c r="L6" s="43"/>
      <c r="M6" s="43"/>
      <c r="N6" s="43"/>
      <c r="O6" s="43"/>
      <c r="P6" s="43"/>
      <c r="Q6" s="43"/>
      <c r="R6" s="43"/>
      <c r="S6" s="43"/>
      <c r="T6" s="43"/>
      <c r="U6" s="43"/>
      <c r="V6" s="43"/>
      <c r="W6" s="43"/>
      <c r="X6" s="43"/>
      <c r="Y6" s="43"/>
    </row>
    <row r="7">
      <c r="A7" s="139"/>
      <c r="B7" s="49"/>
      <c r="C7" s="145" t="s">
        <v>190</v>
      </c>
      <c r="D7" s="75">
        <f>'Balance Sheet 2022'!E2+'Balance Sheet 2022'!E3</f>
        <v>54053</v>
      </c>
      <c r="E7" s="147"/>
      <c r="F7" s="43"/>
      <c r="G7" s="43"/>
      <c r="H7" s="43"/>
      <c r="I7" s="43"/>
      <c r="J7" s="43"/>
      <c r="K7" s="43"/>
      <c r="L7" s="43"/>
      <c r="M7" s="43"/>
      <c r="N7" s="43"/>
      <c r="O7" s="43"/>
      <c r="P7" s="43"/>
      <c r="Q7" s="43"/>
      <c r="R7" s="43"/>
      <c r="S7" s="43"/>
      <c r="T7" s="43"/>
      <c r="U7" s="43"/>
      <c r="V7" s="43"/>
      <c r="W7" s="43"/>
      <c r="X7" s="43"/>
      <c r="Y7" s="43"/>
    </row>
    <row r="8">
      <c r="A8" s="139"/>
      <c r="B8" s="49"/>
      <c r="C8" s="148" t="s">
        <v>184</v>
      </c>
      <c r="D8" s="149">
        <f>D7/D6</f>
        <v>0.1212890708</v>
      </c>
      <c r="E8" s="150" t="s">
        <v>191</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192</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193</v>
      </c>
      <c r="C11" s="145" t="s">
        <v>194</v>
      </c>
      <c r="D11" s="75">
        <f>'Balance Sheet 2022'!E30</f>
        <v>10133286</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195</v>
      </c>
      <c r="D12" s="75">
        <f>'Expenses 2022'!C40</f>
        <v>5378594</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196</v>
      </c>
      <c r="D13" s="146">
        <f>D12/12</f>
        <v>448216.1667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192</v>
      </c>
      <c r="D14" s="149">
        <f>D11/D13</f>
        <v>22.60803325</v>
      </c>
      <c r="E14" s="150" t="s">
        <v>191</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197</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198</v>
      </c>
      <c r="C17" s="145" t="s">
        <v>199</v>
      </c>
      <c r="D17" s="75">
        <f>sum('Balance Sheet 2022'!E13:E15)</f>
        <v>100936074</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195</v>
      </c>
      <c r="D18" s="75">
        <f>'Expenses 2022'!C40</f>
        <v>5378594</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196</v>
      </c>
      <c r="D19" s="146">
        <f>D18/12</f>
        <v>448216.1667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200</v>
      </c>
      <c r="D20" s="149">
        <f>D17/D19</f>
        <v>225.1950766</v>
      </c>
      <c r="E20" s="150" t="s">
        <v>191</v>
      </c>
      <c r="F20" s="43"/>
      <c r="G20" s="43"/>
      <c r="H20" s="43"/>
      <c r="I20" s="43"/>
      <c r="J20" s="43"/>
      <c r="K20" s="43"/>
      <c r="L20" s="43"/>
      <c r="M20" s="43"/>
      <c r="N20" s="43"/>
      <c r="O20" s="43"/>
      <c r="P20" s="43"/>
      <c r="Q20" s="43"/>
      <c r="R20" s="43"/>
      <c r="S20" s="43"/>
      <c r="T20" s="43"/>
      <c r="U20" s="43"/>
      <c r="V20" s="43"/>
      <c r="W20" s="43"/>
      <c r="X20" s="43"/>
      <c r="Y20" s="43"/>
    </row>
    <row r="21">
      <c r="A21" s="139"/>
      <c r="B21" s="49"/>
      <c r="C21" s="154" t="s">
        <v>201</v>
      </c>
      <c r="D21" s="155">
        <f>D20+D8</f>
        <v>225.3163657</v>
      </c>
      <c r="E21" s="156" t="s">
        <v>191</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202</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203</v>
      </c>
      <c r="C24" s="160"/>
      <c r="D24" s="161">
        <f>max('Revenues 2022'!E2:E7,'Revenues 2022'!F10:F15)</f>
        <v>5693381</v>
      </c>
      <c r="E24" s="162" t="s">
        <v>204</v>
      </c>
      <c r="F24" s="43"/>
      <c r="G24" s="43"/>
      <c r="H24" s="43"/>
      <c r="I24" s="43"/>
      <c r="J24" s="43"/>
      <c r="K24" s="43"/>
      <c r="L24" s="43"/>
      <c r="M24" s="43"/>
      <c r="N24" s="43"/>
      <c r="O24" s="43"/>
      <c r="P24" s="43"/>
      <c r="Q24" s="43"/>
      <c r="R24" s="43"/>
      <c r="S24" s="43"/>
      <c r="T24" s="43"/>
      <c r="U24" s="43"/>
      <c r="V24" s="43"/>
      <c r="W24" s="43"/>
      <c r="X24" s="43"/>
      <c r="Y24" s="43"/>
    </row>
    <row r="25">
      <c r="A25" s="139"/>
      <c r="B25" s="49"/>
      <c r="C25" s="145" t="s">
        <v>205</v>
      </c>
      <c r="D25" s="146">
        <f>'Revenues 2022'!F44</f>
        <v>7805094</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202</v>
      </c>
      <c r="D26" s="163">
        <f>D24/D25</f>
        <v>0.7294442578</v>
      </c>
      <c r="E26" s="150" t="s">
        <v>206</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207</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208</v>
      </c>
      <c r="C29" s="145" t="s">
        <v>209</v>
      </c>
      <c r="D29" s="75">
        <f>SUM('Expenses 2022'!C7:C9)</f>
        <v>908239</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210</v>
      </c>
      <c r="D30" s="75">
        <f>SUM('Expenses 2022'!C10:C12)</f>
        <v>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211</v>
      </c>
      <c r="D31" s="75">
        <f>sum(D29:D30)</f>
        <v>908239</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186</v>
      </c>
      <c r="D32" s="75">
        <f>'Expenses 2022'!C40</f>
        <v>5378594</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212</v>
      </c>
      <c r="D33" s="163">
        <f>D31/D32</f>
        <v>0.168861788</v>
      </c>
      <c r="E33" s="150" t="s">
        <v>213</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214</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215</v>
      </c>
      <c r="C36" s="145" t="s">
        <v>216</v>
      </c>
      <c r="D36" s="75">
        <f>SUM('Expenses 2022'!C10:C11)</f>
        <v>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209</v>
      </c>
      <c r="D37" s="75">
        <f>SUM('Expenses 2022'!C7:C9)</f>
        <v>908239</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214</v>
      </c>
      <c r="D38" s="163">
        <f>D36/D37</f>
        <v>0</v>
      </c>
      <c r="E38" s="150" t="s">
        <v>217</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218</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219</v>
      </c>
      <c r="C41" s="148" t="s">
        <v>244</v>
      </c>
      <c r="D41" s="75">
        <f>'Expenses 2022'!D40</f>
        <v>4185636</v>
      </c>
      <c r="E41" s="165">
        <f t="shared" ref="E41:E44" si="1">D41/$D$44</f>
        <v>0.7782026307</v>
      </c>
      <c r="F41" s="43"/>
      <c r="G41" s="43"/>
      <c r="H41" s="43"/>
      <c r="I41" s="43"/>
      <c r="J41" s="43"/>
      <c r="K41" s="43"/>
      <c r="L41" s="43"/>
      <c r="M41" s="43"/>
      <c r="N41" s="43"/>
      <c r="O41" s="43"/>
      <c r="P41" s="43"/>
      <c r="Q41" s="43"/>
      <c r="R41" s="43"/>
      <c r="S41" s="43"/>
      <c r="T41" s="43"/>
      <c r="U41" s="43"/>
      <c r="V41" s="43"/>
      <c r="W41" s="43"/>
      <c r="X41" s="43"/>
      <c r="Y41" s="43"/>
    </row>
    <row r="42">
      <c r="A42" s="139"/>
      <c r="B42" s="49"/>
      <c r="C42" s="148" t="s">
        <v>221</v>
      </c>
      <c r="D42" s="146">
        <f>'Expenses 2022'!E40</f>
        <v>945824</v>
      </c>
      <c r="E42" s="165">
        <f t="shared" si="1"/>
        <v>0.1758496737</v>
      </c>
      <c r="F42" s="43"/>
      <c r="G42" s="43"/>
      <c r="H42" s="43"/>
      <c r="I42" s="43"/>
      <c r="J42" s="43"/>
      <c r="K42" s="43"/>
      <c r="L42" s="43"/>
      <c r="M42" s="43"/>
      <c r="N42" s="43"/>
      <c r="O42" s="43"/>
      <c r="P42" s="43"/>
      <c r="Q42" s="43"/>
      <c r="R42" s="43"/>
      <c r="S42" s="43"/>
      <c r="T42" s="43"/>
      <c r="U42" s="43"/>
      <c r="V42" s="43"/>
      <c r="W42" s="43"/>
      <c r="X42" s="43"/>
      <c r="Y42" s="43"/>
    </row>
    <row r="43">
      <c r="A43" s="139"/>
      <c r="B43" s="49"/>
      <c r="C43" s="148" t="s">
        <v>222</v>
      </c>
      <c r="D43" s="146">
        <f>'Expenses 2022'!F40</f>
        <v>247134</v>
      </c>
      <c r="E43" s="165">
        <f t="shared" si="1"/>
        <v>0.04594769562</v>
      </c>
      <c r="F43" s="43"/>
      <c r="G43" s="43"/>
      <c r="H43" s="43"/>
      <c r="I43" s="43"/>
      <c r="J43" s="43"/>
      <c r="K43" s="43"/>
      <c r="L43" s="43"/>
      <c r="M43" s="43"/>
      <c r="N43" s="43"/>
      <c r="O43" s="43"/>
      <c r="P43" s="43"/>
      <c r="Q43" s="43"/>
      <c r="R43" s="43"/>
      <c r="S43" s="43"/>
      <c r="T43" s="43"/>
      <c r="U43" s="43"/>
      <c r="V43" s="43"/>
      <c r="W43" s="43"/>
      <c r="X43" s="43"/>
      <c r="Y43" s="43"/>
    </row>
    <row r="44">
      <c r="A44" s="139"/>
      <c r="B44" s="49"/>
      <c r="C44" s="145" t="s">
        <v>186</v>
      </c>
      <c r="D44" s="146">
        <f>sum(D41:D43)</f>
        <v>5378594</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223</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224</v>
      </c>
      <c r="C47" s="145" t="s">
        <v>225</v>
      </c>
      <c r="D47" s="146">
        <f>'Revenues 2022'!F9</f>
        <v>5738558</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226</v>
      </c>
      <c r="D48" s="146">
        <f>'Expenses 2022'!F40</f>
        <v>247134</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227</v>
      </c>
      <c r="D49" s="166">
        <f>if(D48=0, "$0",D47/D48)</f>
        <v>23.22043102</v>
      </c>
      <c r="E49" s="150" t="s">
        <v>228</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229</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230</v>
      </c>
      <c r="C52" s="145" t="s">
        <v>231</v>
      </c>
      <c r="D52" s="146">
        <f>sum('Balance Sheet 2022'!E2:E10)</f>
        <v>3846534</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232</v>
      </c>
      <c r="D53" s="146">
        <f>sum('Balance Sheet 2022'!E19:E22)</f>
        <v>188326</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233</v>
      </c>
      <c r="D54" s="168">
        <f>D52/D53</f>
        <v>20.42486964</v>
      </c>
      <c r="E54" s="150" t="s">
        <v>234</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235</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236</v>
      </c>
      <c r="C57" s="145" t="s">
        <v>237</v>
      </c>
      <c r="D57" s="146">
        <f>sum('Balance Sheet 2022'!E25:E26)</f>
        <v>1752486</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238</v>
      </c>
      <c r="D58" s="146">
        <f>'Balance Sheet 2022'!E18</f>
        <v>110537610</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239</v>
      </c>
      <c r="D59" s="169">
        <f>D57/D58</f>
        <v>0.01585420564</v>
      </c>
      <c r="E59" s="150" t="s">
        <v>240</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SALISBURY UNIVERSITY</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22079.0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5342204.0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650092.0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5364283</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124044.0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52476.0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41905.0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218425</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2309357.0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245</v>
      </c>
      <c r="D26" s="50">
        <v>3533025.0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3134303.0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398722</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398722</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366314.0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415264.0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-48950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60" t="s">
        <v>99</v>
      </c>
      <c r="D39" s="74"/>
      <c r="E39" s="48">
        <v>96201.0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96201</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8338038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SALISBURY UNIVERSITY</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2628836</v>
      </c>
      <c r="D3" s="99">
        <v>2628836.0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394738</v>
      </c>
      <c r="D4" s="99">
        <v>394738.0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937024</v>
      </c>
      <c r="D9" s="99">
        <v>224442.0</v>
      </c>
      <c r="E9" s="99">
        <v>534436.0</v>
      </c>
      <c r="F9" s="99">
        <v>178146.0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180499</v>
      </c>
      <c r="D19" s="99">
        <v>0.0</v>
      </c>
      <c r="E19" s="99">
        <v>180499.0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252024</v>
      </c>
      <c r="D26" s="99">
        <v>245879.0</v>
      </c>
      <c r="E26" s="99">
        <v>1810.0</v>
      </c>
      <c r="F26" s="99">
        <v>4335.0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366873</v>
      </c>
      <c r="D28" s="99">
        <v>297955.0</v>
      </c>
      <c r="E28" s="99">
        <v>27280.0</v>
      </c>
      <c r="F28" s="99">
        <v>41638.0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130570</v>
      </c>
      <c r="D29" s="99">
        <v>0.0</v>
      </c>
      <c r="E29" s="99">
        <v>130570.0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9086</v>
      </c>
      <c r="D31" s="99">
        <v>161.0</v>
      </c>
      <c r="E31" s="99">
        <v>8925.0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60" t="s">
        <v>138</v>
      </c>
      <c r="C34" s="98">
        <f t="shared" si="1"/>
        <v>491590</v>
      </c>
      <c r="D34" s="99">
        <v>437615.0</v>
      </c>
      <c r="E34" s="99">
        <v>53975.0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137</v>
      </c>
      <c r="C35" s="98">
        <f t="shared" si="1"/>
        <v>454980</v>
      </c>
      <c r="D35" s="99">
        <v>378701.0</v>
      </c>
      <c r="E35" s="99">
        <v>44442.0</v>
      </c>
      <c r="F35" s="99">
        <v>31837.0</v>
      </c>
      <c r="G35" s="43"/>
      <c r="H35" s="43"/>
      <c r="I35" s="43"/>
      <c r="J35" s="43"/>
      <c r="K35" s="43"/>
      <c r="L35" s="43"/>
      <c r="M35" s="43"/>
      <c r="N35" s="43"/>
      <c r="O35" s="43"/>
      <c r="P35" s="43"/>
      <c r="Q35" s="43"/>
      <c r="R35" s="43"/>
      <c r="S35" s="43"/>
      <c r="T35" s="43"/>
      <c r="U35" s="43"/>
      <c r="V35" s="43"/>
      <c r="W35" s="43"/>
      <c r="X35" s="43"/>
      <c r="Y35" s="43"/>
      <c r="Z35" s="43"/>
    </row>
    <row r="36">
      <c r="A36" s="45" t="s">
        <v>50</v>
      </c>
      <c r="B36" s="60" t="s">
        <v>140</v>
      </c>
      <c r="C36" s="98">
        <f t="shared" si="1"/>
        <v>225900</v>
      </c>
      <c r="D36" s="99">
        <v>74069.0</v>
      </c>
      <c r="E36" s="99">
        <v>67716.0</v>
      </c>
      <c r="F36" s="99">
        <v>84115.0</v>
      </c>
      <c r="G36" s="43"/>
      <c r="H36" s="43"/>
      <c r="I36" s="43"/>
      <c r="J36" s="43"/>
      <c r="K36" s="43"/>
      <c r="L36" s="43"/>
      <c r="M36" s="43"/>
      <c r="N36" s="43"/>
      <c r="O36" s="43"/>
      <c r="P36" s="43"/>
      <c r="Q36" s="43"/>
      <c r="R36" s="43"/>
      <c r="S36" s="43"/>
      <c r="T36" s="43"/>
      <c r="U36" s="43"/>
      <c r="V36" s="43"/>
      <c r="W36" s="43"/>
      <c r="X36" s="43"/>
      <c r="Y36" s="43"/>
      <c r="Z36" s="43"/>
    </row>
    <row r="37">
      <c r="A37" s="45" t="s">
        <v>52</v>
      </c>
      <c r="B37" s="60" t="s">
        <v>243</v>
      </c>
      <c r="C37" s="98">
        <f t="shared" si="1"/>
        <v>105801</v>
      </c>
      <c r="D37" s="99">
        <v>95276.0</v>
      </c>
      <c r="E37" s="99">
        <v>10525.0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63930</v>
      </c>
      <c r="D38" s="99">
        <v>63930.0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4">
        <f t="shared" ref="C40:F40" si="2">sum(C3:C39)</f>
        <v>6241851</v>
      </c>
      <c r="D40" s="104">
        <f t="shared" si="2"/>
        <v>4841602</v>
      </c>
      <c r="E40" s="104">
        <f t="shared" si="2"/>
        <v>1060178</v>
      </c>
      <c r="F40" s="104">
        <f t="shared" si="2"/>
        <v>340071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SALISBURY UNIVERSITY</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143</v>
      </c>
      <c r="B2" s="45">
        <v>1.0</v>
      </c>
      <c r="C2" s="46" t="s">
        <v>144</v>
      </c>
      <c r="D2" s="111"/>
      <c r="E2" s="112">
        <v>327888.0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3"/>
      <c r="E3" s="112">
        <v>6598.0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1"/>
      <c r="E4" s="112">
        <v>3377508.0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3"/>
      <c r="E9" s="112">
        <v>16829.0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1"/>
      <c r="E10" s="112">
        <v>70740.0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2">
        <v>530267.0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2">
        <v>435641.0</v>
      </c>
      <c r="E12" s="109">
        <f>D11-D12</f>
        <v>94626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3"/>
      <c r="E14" s="112">
        <v>1.17459711E8</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3"/>
      <c r="E17" s="112">
        <v>3991082.0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4"/>
      <c r="E18" s="115">
        <f>sum(E2:E17)</f>
        <v>125344982</v>
      </c>
      <c r="F18" s="43"/>
      <c r="G18" s="43"/>
      <c r="H18" s="43"/>
      <c r="I18" s="43"/>
      <c r="J18" s="43"/>
      <c r="K18" s="43"/>
      <c r="L18" s="43"/>
      <c r="M18" s="43"/>
      <c r="N18" s="43"/>
      <c r="O18" s="43"/>
      <c r="P18" s="43"/>
      <c r="Q18" s="43"/>
      <c r="R18" s="43"/>
      <c r="S18" s="43"/>
      <c r="T18" s="43"/>
      <c r="U18" s="43"/>
      <c r="V18" s="43"/>
      <c r="W18" s="43"/>
      <c r="X18" s="43"/>
      <c r="Y18" s="43"/>
      <c r="Z18" s="43"/>
    </row>
    <row r="19">
      <c r="A19" s="44" t="s">
        <v>163</v>
      </c>
      <c r="B19" s="116">
        <v>17.0</v>
      </c>
      <c r="C19" s="117" t="s">
        <v>164</v>
      </c>
      <c r="D19" s="118"/>
      <c r="E19" s="112">
        <v>138314.0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165</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166</v>
      </c>
      <c r="D21" s="118"/>
      <c r="E21" s="112">
        <v>108225.0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167</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168</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169</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170</v>
      </c>
      <c r="D25" s="122"/>
      <c r="E25" s="119">
        <v>1752486.0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171</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172</v>
      </c>
      <c r="D27" s="118"/>
      <c r="E27" s="119">
        <v>480700.0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173</v>
      </c>
      <c r="D28" s="126"/>
      <c r="E28" s="127">
        <f>sum(E19:E27)</f>
        <v>2479725</v>
      </c>
      <c r="F28" s="43"/>
      <c r="G28" s="43"/>
      <c r="H28" s="43"/>
      <c r="I28" s="43"/>
      <c r="J28" s="43"/>
      <c r="K28" s="43"/>
      <c r="L28" s="43"/>
      <c r="M28" s="43"/>
      <c r="N28" s="43"/>
      <c r="O28" s="43"/>
      <c r="P28" s="43"/>
      <c r="Q28" s="43"/>
      <c r="R28" s="43"/>
      <c r="S28" s="43"/>
      <c r="T28" s="43"/>
      <c r="U28" s="43"/>
      <c r="V28" s="43"/>
      <c r="W28" s="43"/>
      <c r="X28" s="43"/>
      <c r="Y28" s="43"/>
      <c r="Z28" s="43"/>
    </row>
    <row r="29">
      <c r="A29" s="65" t="s">
        <v>174</v>
      </c>
      <c r="B29" s="128"/>
      <c r="C29" s="129" t="s">
        <v>175</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176</v>
      </c>
      <c r="D30" s="118"/>
      <c r="E30" s="112">
        <v>1.2811266E7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177</v>
      </c>
      <c r="D31" s="118"/>
      <c r="E31" s="112">
        <v>1.10053991E8</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178</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179</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180</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181</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182</v>
      </c>
      <c r="D36" s="132"/>
      <c r="E36" s="127">
        <f>sum(E30:E35)</f>
        <v>122865257</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183</v>
      </c>
      <c r="D37" s="136"/>
      <c r="E37" s="137">
        <f>E36+E28</f>
        <v>125344982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SALISBURY UNIVERSITY</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184</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185</v>
      </c>
      <c r="C3" s="145" t="s">
        <v>186</v>
      </c>
      <c r="D3" s="146">
        <f>'Expenses 2023'!C40</f>
        <v>6241851</v>
      </c>
      <c r="E3" s="147"/>
      <c r="F3" s="43"/>
      <c r="G3" s="43"/>
      <c r="H3" s="43"/>
      <c r="I3" s="43"/>
      <c r="J3" s="43"/>
      <c r="K3" s="43"/>
      <c r="L3" s="43"/>
      <c r="M3" s="43"/>
      <c r="N3" s="43"/>
      <c r="O3" s="43"/>
      <c r="P3" s="43"/>
      <c r="Q3" s="43"/>
      <c r="R3" s="43"/>
      <c r="S3" s="43"/>
      <c r="T3" s="43"/>
      <c r="U3" s="43"/>
      <c r="V3" s="43"/>
      <c r="W3" s="43"/>
      <c r="X3" s="43"/>
      <c r="Y3" s="43"/>
    </row>
    <row r="4">
      <c r="A4" s="139"/>
      <c r="B4" s="49"/>
      <c r="C4" s="145" t="s">
        <v>187</v>
      </c>
      <c r="D4" s="146">
        <f>'Expenses 2023'!C31</f>
        <v>9086</v>
      </c>
      <c r="E4" s="147"/>
      <c r="F4" s="43"/>
      <c r="G4" s="43"/>
      <c r="H4" s="43"/>
      <c r="I4" s="43"/>
      <c r="J4" s="43"/>
      <c r="K4" s="43"/>
      <c r="L4" s="43"/>
      <c r="M4" s="43"/>
      <c r="N4" s="43"/>
      <c r="O4" s="43"/>
      <c r="P4" s="43"/>
      <c r="Q4" s="43"/>
      <c r="R4" s="43"/>
      <c r="S4" s="43"/>
      <c r="T4" s="43"/>
      <c r="U4" s="43"/>
      <c r="V4" s="43"/>
      <c r="W4" s="43"/>
      <c r="X4" s="43"/>
      <c r="Y4" s="43"/>
    </row>
    <row r="5">
      <c r="A5" s="139"/>
      <c r="B5" s="49"/>
      <c r="C5" s="145" t="s">
        <v>188</v>
      </c>
      <c r="D5" s="146">
        <f>D3-D4</f>
        <v>6232765</v>
      </c>
      <c r="E5" s="147"/>
      <c r="F5" s="43"/>
      <c r="G5" s="43"/>
      <c r="H5" s="43"/>
      <c r="I5" s="43"/>
      <c r="J5" s="43"/>
      <c r="K5" s="43"/>
      <c r="L5" s="43"/>
      <c r="M5" s="43"/>
      <c r="N5" s="43"/>
      <c r="O5" s="43"/>
      <c r="P5" s="43"/>
      <c r="Q5" s="43"/>
      <c r="R5" s="43"/>
      <c r="S5" s="43"/>
      <c r="T5" s="43"/>
      <c r="U5" s="43"/>
      <c r="V5" s="43"/>
      <c r="W5" s="43"/>
      <c r="X5" s="43"/>
      <c r="Y5" s="43"/>
    </row>
    <row r="6">
      <c r="A6" s="139"/>
      <c r="B6" s="49"/>
      <c r="C6" s="145" t="s">
        <v>189</v>
      </c>
      <c r="D6" s="146">
        <f>D5/12</f>
        <v>519397.0833</v>
      </c>
      <c r="E6" s="147"/>
      <c r="F6" s="43"/>
      <c r="G6" s="43"/>
      <c r="H6" s="43"/>
      <c r="I6" s="43"/>
      <c r="J6" s="43"/>
      <c r="K6" s="43"/>
      <c r="L6" s="43"/>
      <c r="M6" s="43"/>
      <c r="N6" s="43"/>
      <c r="O6" s="43"/>
      <c r="P6" s="43"/>
      <c r="Q6" s="43"/>
      <c r="R6" s="43"/>
      <c r="S6" s="43"/>
      <c r="T6" s="43"/>
      <c r="U6" s="43"/>
      <c r="V6" s="43"/>
      <c r="W6" s="43"/>
      <c r="X6" s="43"/>
      <c r="Y6" s="43"/>
    </row>
    <row r="7">
      <c r="A7" s="139"/>
      <c r="B7" s="49"/>
      <c r="C7" s="145" t="s">
        <v>190</v>
      </c>
      <c r="D7" s="75">
        <f>'Balance Sheet 2023'!E2+'Balance Sheet 2023'!E3</f>
        <v>334486</v>
      </c>
      <c r="E7" s="147"/>
      <c r="F7" s="43"/>
      <c r="G7" s="43"/>
      <c r="H7" s="43"/>
      <c r="I7" s="43"/>
      <c r="J7" s="43"/>
      <c r="K7" s="43"/>
      <c r="L7" s="43"/>
      <c r="M7" s="43"/>
      <c r="N7" s="43"/>
      <c r="O7" s="43"/>
      <c r="P7" s="43"/>
      <c r="Q7" s="43"/>
      <c r="R7" s="43"/>
      <c r="S7" s="43"/>
      <c r="T7" s="43"/>
      <c r="U7" s="43"/>
      <c r="V7" s="43"/>
      <c r="W7" s="43"/>
      <c r="X7" s="43"/>
      <c r="Y7" s="43"/>
    </row>
    <row r="8">
      <c r="A8" s="139"/>
      <c r="B8" s="49"/>
      <c r="C8" s="148" t="s">
        <v>184</v>
      </c>
      <c r="D8" s="149">
        <f>D7/D6</f>
        <v>0.643988984</v>
      </c>
      <c r="E8" s="150" t="s">
        <v>191</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192</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193</v>
      </c>
      <c r="C11" s="145" t="s">
        <v>194</v>
      </c>
      <c r="D11" s="75">
        <f>'Balance Sheet 2023'!E30</f>
        <v>12811266</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195</v>
      </c>
      <c r="D12" s="75">
        <f>'Expenses 2023'!C40</f>
        <v>6241851</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196</v>
      </c>
      <c r="D13" s="146">
        <f>D12/12</f>
        <v>520154.25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192</v>
      </c>
      <c r="D14" s="149">
        <f>D11/D13</f>
        <v>24.62974397</v>
      </c>
      <c r="E14" s="150" t="s">
        <v>191</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197</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198</v>
      </c>
      <c r="C17" s="145" t="s">
        <v>199</v>
      </c>
      <c r="D17" s="75">
        <f>sum('Balance Sheet 2023'!E13:E15)</f>
        <v>117459711</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195</v>
      </c>
      <c r="D18" s="75">
        <f>'Expenses 2023'!C40</f>
        <v>6241851</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196</v>
      </c>
      <c r="D19" s="146">
        <f>D18/12</f>
        <v>520154.25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200</v>
      </c>
      <c r="D20" s="149">
        <f>D17/D19</f>
        <v>225.8170745</v>
      </c>
      <c r="E20" s="150" t="s">
        <v>191</v>
      </c>
      <c r="F20" s="43"/>
      <c r="G20" s="43"/>
      <c r="H20" s="43"/>
      <c r="I20" s="43"/>
      <c r="J20" s="43"/>
      <c r="K20" s="43"/>
      <c r="L20" s="43"/>
      <c r="M20" s="43"/>
      <c r="N20" s="43"/>
      <c r="O20" s="43"/>
      <c r="P20" s="43"/>
      <c r="Q20" s="43"/>
      <c r="R20" s="43"/>
      <c r="S20" s="43"/>
      <c r="T20" s="43"/>
      <c r="U20" s="43"/>
      <c r="V20" s="43"/>
      <c r="W20" s="43"/>
      <c r="X20" s="43"/>
      <c r="Y20" s="43"/>
    </row>
    <row r="21">
      <c r="A21" s="139"/>
      <c r="B21" s="49"/>
      <c r="C21" s="154" t="s">
        <v>201</v>
      </c>
      <c r="D21" s="155">
        <f>D20+D8</f>
        <v>226.4610634</v>
      </c>
      <c r="E21" s="156" t="s">
        <v>191</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202</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203</v>
      </c>
      <c r="C24" s="160"/>
      <c r="D24" s="161">
        <f>max('Revenues 2023'!E2:E7,'Revenues 2023'!F10:F15)</f>
        <v>5342204</v>
      </c>
      <c r="E24" s="162" t="s">
        <v>204</v>
      </c>
      <c r="F24" s="43"/>
      <c r="G24" s="43"/>
      <c r="H24" s="43"/>
      <c r="I24" s="43"/>
      <c r="J24" s="43"/>
      <c r="K24" s="43"/>
      <c r="L24" s="43"/>
      <c r="M24" s="43"/>
      <c r="N24" s="43"/>
      <c r="O24" s="43"/>
      <c r="P24" s="43"/>
      <c r="Q24" s="43"/>
      <c r="R24" s="43"/>
      <c r="S24" s="43"/>
      <c r="T24" s="43"/>
      <c r="U24" s="43"/>
      <c r="V24" s="43"/>
      <c r="W24" s="43"/>
      <c r="X24" s="43"/>
      <c r="Y24" s="43"/>
    </row>
    <row r="25">
      <c r="A25" s="139"/>
      <c r="B25" s="49"/>
      <c r="C25" s="145" t="s">
        <v>205</v>
      </c>
      <c r="D25" s="146">
        <f>'Revenues 2023'!F44</f>
        <v>8338038</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202</v>
      </c>
      <c r="D26" s="163">
        <f>D24/D25</f>
        <v>0.6407027648</v>
      </c>
      <c r="E26" s="150" t="s">
        <v>206</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207</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208</v>
      </c>
      <c r="C29" s="145" t="s">
        <v>209</v>
      </c>
      <c r="D29" s="75">
        <f>SUM('Expenses 2023'!C7:C9)</f>
        <v>937024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210</v>
      </c>
      <c r="D30" s="75">
        <f>SUM('Expenses 2023'!C10:C12)</f>
        <v>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211</v>
      </c>
      <c r="D31" s="75">
        <f>sum(D29:D30)</f>
        <v>937024</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186</v>
      </c>
      <c r="D32" s="75">
        <f>'Expenses 2023'!C40</f>
        <v>6241851</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212</v>
      </c>
      <c r="D33" s="163">
        <f>D31/D32</f>
        <v>0.1501195719</v>
      </c>
      <c r="E33" s="150" t="s">
        <v>213</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214</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215</v>
      </c>
      <c r="C36" s="145" t="s">
        <v>216</v>
      </c>
      <c r="D36" s="75">
        <f>SUM('Expenses 2023'!C10:C11)</f>
        <v>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209</v>
      </c>
      <c r="D37" s="75">
        <f>SUM('Expenses 2023'!C7:C9)</f>
        <v>937024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214</v>
      </c>
      <c r="D38" s="163">
        <f>D36/D37</f>
        <v>0</v>
      </c>
      <c r="E38" s="150" t="s">
        <v>217</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218</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219</v>
      </c>
      <c r="C41" s="148" t="s">
        <v>246</v>
      </c>
      <c r="D41" s="75">
        <f>'Expenses 2023'!D40</f>
        <v>4841602</v>
      </c>
      <c r="E41" s="165">
        <f t="shared" ref="E41:E44" si="1">D41/$D$44</f>
        <v>0.7756676665</v>
      </c>
      <c r="F41" s="43"/>
      <c r="G41" s="43"/>
      <c r="H41" s="43"/>
      <c r="I41" s="43"/>
      <c r="J41" s="43"/>
      <c r="K41" s="43"/>
      <c r="L41" s="43"/>
      <c r="M41" s="43"/>
      <c r="N41" s="43"/>
      <c r="O41" s="43"/>
      <c r="P41" s="43"/>
      <c r="Q41" s="43"/>
      <c r="R41" s="43"/>
      <c r="S41" s="43"/>
      <c r="T41" s="43"/>
      <c r="U41" s="43"/>
      <c r="V41" s="43"/>
      <c r="W41" s="43"/>
      <c r="X41" s="43"/>
      <c r="Y41" s="43"/>
    </row>
    <row r="42">
      <c r="A42" s="139"/>
      <c r="B42" s="49"/>
      <c r="C42" s="148" t="s">
        <v>221</v>
      </c>
      <c r="D42" s="146">
        <f>'Expenses 2023'!E40</f>
        <v>1060178</v>
      </c>
      <c r="E42" s="165">
        <f t="shared" si="1"/>
        <v>0.1698499371</v>
      </c>
      <c r="F42" s="43"/>
      <c r="G42" s="43"/>
      <c r="H42" s="43"/>
      <c r="I42" s="43"/>
      <c r="J42" s="43"/>
      <c r="K42" s="43"/>
      <c r="L42" s="43"/>
      <c r="M42" s="43"/>
      <c r="N42" s="43"/>
      <c r="O42" s="43"/>
      <c r="P42" s="43"/>
      <c r="Q42" s="43"/>
      <c r="R42" s="43"/>
      <c r="S42" s="43"/>
      <c r="T42" s="43"/>
      <c r="U42" s="43"/>
      <c r="V42" s="43"/>
      <c r="W42" s="43"/>
      <c r="X42" s="43"/>
      <c r="Y42" s="43"/>
    </row>
    <row r="43">
      <c r="A43" s="139"/>
      <c r="B43" s="49"/>
      <c r="C43" s="148" t="s">
        <v>222</v>
      </c>
      <c r="D43" s="146">
        <f>'Expenses 2023'!F40</f>
        <v>340071</v>
      </c>
      <c r="E43" s="165">
        <f t="shared" si="1"/>
        <v>0.05448239633</v>
      </c>
      <c r="F43" s="43"/>
      <c r="G43" s="43"/>
      <c r="H43" s="43"/>
      <c r="I43" s="43"/>
      <c r="J43" s="43"/>
      <c r="K43" s="43"/>
      <c r="L43" s="43"/>
      <c r="M43" s="43"/>
      <c r="N43" s="43"/>
      <c r="O43" s="43"/>
      <c r="P43" s="43"/>
      <c r="Q43" s="43"/>
      <c r="R43" s="43"/>
      <c r="S43" s="43"/>
      <c r="T43" s="43"/>
      <c r="U43" s="43"/>
      <c r="V43" s="43"/>
      <c r="W43" s="43"/>
      <c r="X43" s="43"/>
      <c r="Y43" s="43"/>
    </row>
    <row r="44">
      <c r="A44" s="139"/>
      <c r="B44" s="49"/>
      <c r="C44" s="145" t="s">
        <v>186</v>
      </c>
      <c r="D44" s="146">
        <f>sum(D41:D43)</f>
        <v>6241851</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223</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224</v>
      </c>
      <c r="C47" s="145" t="s">
        <v>225</v>
      </c>
      <c r="D47" s="146">
        <f>'Revenues 2023'!F9</f>
        <v>5364283</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226</v>
      </c>
      <c r="D48" s="146">
        <f>'Expenses 2023'!F40</f>
        <v>340071</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227</v>
      </c>
      <c r="D49" s="166">
        <f>if(D48=0, "$0",D47/D48)</f>
        <v>15.77400896</v>
      </c>
      <c r="E49" s="150" t="s">
        <v>228</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229</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230</v>
      </c>
      <c r="C52" s="145" t="s">
        <v>231</v>
      </c>
      <c r="D52" s="146">
        <f>sum('Balance Sheet 2023'!E2:E10)</f>
        <v>3799563</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232</v>
      </c>
      <c r="D53" s="146">
        <f>sum('Balance Sheet 2023'!E19:E22)</f>
        <v>246539</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233</v>
      </c>
      <c r="D54" s="168">
        <f>D52/D53</f>
        <v>15.41161033</v>
      </c>
      <c r="E54" s="150" t="s">
        <v>234</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235</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236</v>
      </c>
      <c r="C57" s="145" t="s">
        <v>237</v>
      </c>
      <c r="D57" s="146">
        <f>sum('Balance Sheet 2023'!E25:E26)</f>
        <v>1752486</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238</v>
      </c>
      <c r="D58" s="146">
        <f>'Balance Sheet 2023'!E18</f>
        <v>125344982</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239</v>
      </c>
      <c r="D59" s="169">
        <f>D57/D58</f>
        <v>0.01398130162</v>
      </c>
      <c r="E59" s="150" t="s">
        <v>240</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SALISBURY UNIVERSITY</v>
      </c>
      <c r="B1" s="2" t="s">
        <v>247</v>
      </c>
      <c r="C1" s="139"/>
      <c r="D1" s="139"/>
      <c r="E1" s="139"/>
      <c r="F1" s="140"/>
      <c r="G1" s="140"/>
      <c r="H1" s="140"/>
      <c r="I1" s="43"/>
      <c r="J1" s="43"/>
      <c r="K1" s="43"/>
      <c r="L1" s="43"/>
      <c r="M1" s="43"/>
      <c r="N1" s="43"/>
      <c r="O1" s="43"/>
      <c r="P1" s="43"/>
      <c r="Q1" s="43"/>
      <c r="R1" s="43"/>
      <c r="S1" s="43"/>
      <c r="T1" s="43"/>
      <c r="U1" s="43"/>
      <c r="V1" s="43"/>
      <c r="W1" s="43"/>
      <c r="X1" s="43"/>
      <c r="Y1" s="43"/>
    </row>
    <row r="2">
      <c r="A2" s="141" t="s">
        <v>184</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185</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248</v>
      </c>
      <c r="E4" s="45" t="s">
        <v>249</v>
      </c>
      <c r="F4" s="45" t="s">
        <v>250</v>
      </c>
      <c r="G4" s="59" t="s">
        <v>251</v>
      </c>
      <c r="H4" s="59"/>
      <c r="I4" s="43"/>
      <c r="J4" s="43"/>
      <c r="K4" s="43"/>
      <c r="L4" s="43"/>
      <c r="M4" s="43"/>
      <c r="N4" s="43"/>
      <c r="O4" s="43"/>
      <c r="P4" s="43"/>
      <c r="Q4" s="43"/>
      <c r="R4" s="43"/>
      <c r="S4" s="43"/>
      <c r="T4" s="43"/>
      <c r="U4" s="43"/>
      <c r="V4" s="43"/>
      <c r="W4" s="43"/>
      <c r="X4" s="43"/>
      <c r="Y4" s="43"/>
    </row>
    <row r="5">
      <c r="A5" s="139"/>
      <c r="B5" s="49"/>
      <c r="C5" s="148" t="s">
        <v>184</v>
      </c>
      <c r="D5" s="177">
        <f>'Ratios 2021'!D8</f>
        <v>5.1399208</v>
      </c>
      <c r="E5" s="177">
        <f>'Ratios 2022'!D8</f>
        <v>0.1212890708</v>
      </c>
      <c r="F5" s="177">
        <f>'Ratios 2023'!D8</f>
        <v>0.643988984</v>
      </c>
      <c r="G5" s="177">
        <f>average(D5:F5)</f>
        <v>1.968399618</v>
      </c>
      <c r="H5" s="150" t="s">
        <v>191</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192</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193</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248</v>
      </c>
      <c r="E9" s="45" t="s">
        <v>249</v>
      </c>
      <c r="F9" s="45" t="s">
        <v>250</v>
      </c>
      <c r="G9" s="59" t="s">
        <v>251</v>
      </c>
      <c r="H9" s="59"/>
      <c r="I9" s="43"/>
      <c r="J9" s="43"/>
      <c r="K9" s="43"/>
      <c r="L9" s="43"/>
      <c r="M9" s="43"/>
      <c r="N9" s="43"/>
      <c r="O9" s="43"/>
      <c r="P9" s="43"/>
      <c r="Q9" s="43"/>
      <c r="R9" s="43"/>
      <c r="S9" s="43"/>
      <c r="T9" s="43"/>
      <c r="U9" s="43"/>
      <c r="V9" s="43"/>
      <c r="W9" s="43"/>
      <c r="X9" s="43"/>
      <c r="Y9" s="43"/>
    </row>
    <row r="10">
      <c r="A10" s="139"/>
      <c r="B10" s="49"/>
      <c r="C10" s="148" t="s">
        <v>192</v>
      </c>
      <c r="D10" s="149">
        <f>'Ratios 2021'!D14</f>
        <v>24.95352597</v>
      </c>
      <c r="E10" s="149">
        <f>'Ratios 2022'!D14</f>
        <v>22.60803325</v>
      </c>
      <c r="F10" s="149">
        <f>'Ratios 2023'!D14</f>
        <v>24.62974397</v>
      </c>
      <c r="G10" s="177">
        <f>average(D10:F10)</f>
        <v>24.06376773</v>
      </c>
      <c r="H10" s="150" t="s">
        <v>191</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197</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198</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248</v>
      </c>
      <c r="E14" s="45" t="s">
        <v>249</v>
      </c>
      <c r="F14" s="45" t="s">
        <v>250</v>
      </c>
      <c r="G14" s="59" t="s">
        <v>251</v>
      </c>
      <c r="H14" s="59"/>
      <c r="I14" s="43"/>
      <c r="J14" s="43"/>
      <c r="K14" s="43"/>
      <c r="L14" s="43"/>
      <c r="M14" s="43"/>
      <c r="N14" s="43"/>
      <c r="O14" s="43"/>
      <c r="P14" s="43"/>
      <c r="Q14" s="43"/>
      <c r="R14" s="43"/>
      <c r="S14" s="43"/>
      <c r="T14" s="43"/>
      <c r="U14" s="43"/>
      <c r="V14" s="43"/>
      <c r="W14" s="43"/>
      <c r="X14" s="43"/>
      <c r="Y14" s="43"/>
    </row>
    <row r="15">
      <c r="A15" s="139"/>
      <c r="B15" s="49"/>
      <c r="C15" s="148" t="s">
        <v>200</v>
      </c>
      <c r="D15" s="180">
        <f>'Ratios 2021'!D20</f>
        <v>231.6254438</v>
      </c>
      <c r="E15" s="180">
        <f>'Ratios 2022'!D20</f>
        <v>225.1950766</v>
      </c>
      <c r="F15" s="180">
        <f>'Ratios 2023'!D20</f>
        <v>225.8170745</v>
      </c>
      <c r="G15" s="177">
        <f>average(D15:F15)</f>
        <v>227.545865</v>
      </c>
      <c r="H15" s="150" t="s">
        <v>191</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202</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203</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248</v>
      </c>
      <c r="E19" s="45" t="s">
        <v>249</v>
      </c>
      <c r="F19" s="45" t="s">
        <v>250</v>
      </c>
      <c r="G19" s="59" t="s">
        <v>251</v>
      </c>
      <c r="H19" s="59"/>
      <c r="I19" s="43"/>
      <c r="J19" s="43"/>
      <c r="K19" s="43"/>
      <c r="L19" s="43"/>
      <c r="M19" s="43"/>
      <c r="N19" s="43"/>
      <c r="O19" s="43"/>
      <c r="P19" s="43"/>
      <c r="Q19" s="43"/>
      <c r="R19" s="43"/>
      <c r="S19" s="43"/>
      <c r="T19" s="43"/>
      <c r="U19" s="43"/>
      <c r="V19" s="43"/>
      <c r="W19" s="43"/>
      <c r="X19" s="43"/>
      <c r="Y19" s="43"/>
    </row>
    <row r="20">
      <c r="A20" s="139"/>
      <c r="B20" s="49"/>
      <c r="C20" s="148" t="s">
        <v>202</v>
      </c>
      <c r="D20" s="163">
        <f>'Ratios 2021'!D26</f>
        <v>0.6296456033</v>
      </c>
      <c r="E20" s="163">
        <f>'Ratios 2022'!D26</f>
        <v>0.7294442578</v>
      </c>
      <c r="F20" s="163">
        <f>'Ratios 2023'!D26</f>
        <v>0.6407027648</v>
      </c>
      <c r="G20" s="181">
        <f>average(D20:F20)</f>
        <v>0.666597542</v>
      </c>
      <c r="H20" s="150" t="s">
        <v>206</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207</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208</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248</v>
      </c>
      <c r="E24" s="45" t="s">
        <v>249</v>
      </c>
      <c r="F24" s="45" t="s">
        <v>250</v>
      </c>
      <c r="G24" s="59" t="s">
        <v>251</v>
      </c>
      <c r="H24" s="59"/>
      <c r="I24" s="43"/>
      <c r="J24" s="43"/>
      <c r="K24" s="43"/>
      <c r="L24" s="43"/>
      <c r="M24" s="43"/>
      <c r="N24" s="43"/>
      <c r="O24" s="43"/>
      <c r="P24" s="43"/>
      <c r="Q24" s="43"/>
      <c r="R24" s="43"/>
      <c r="S24" s="43"/>
      <c r="T24" s="43"/>
      <c r="U24" s="43"/>
      <c r="V24" s="43"/>
      <c r="W24" s="43"/>
      <c r="X24" s="43"/>
      <c r="Y24" s="43"/>
    </row>
    <row r="25">
      <c r="A25" s="139"/>
      <c r="B25" s="49"/>
      <c r="C25" s="148" t="s">
        <v>212</v>
      </c>
      <c r="D25" s="163">
        <f>'Ratios 2021'!D33</f>
        <v>0.171420104</v>
      </c>
      <c r="E25" s="163">
        <f>'Ratios 2022'!D33</f>
        <v>0.168861788</v>
      </c>
      <c r="F25" s="163">
        <f>'Ratios 2023'!D33</f>
        <v>0.1501195719</v>
      </c>
      <c r="G25" s="181">
        <f>average(D25:F25)</f>
        <v>0.1634671546</v>
      </c>
      <c r="H25" s="150" t="s">
        <v>213</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214</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215</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248</v>
      </c>
      <c r="E29" s="45" t="s">
        <v>249</v>
      </c>
      <c r="F29" s="45" t="s">
        <v>250</v>
      </c>
      <c r="G29" s="59" t="s">
        <v>251</v>
      </c>
      <c r="H29" s="59"/>
      <c r="I29" s="43"/>
      <c r="J29" s="43"/>
      <c r="K29" s="43"/>
      <c r="L29" s="43"/>
      <c r="M29" s="43"/>
      <c r="N29" s="43"/>
      <c r="O29" s="43"/>
      <c r="P29" s="43"/>
      <c r="Q29" s="43"/>
      <c r="R29" s="43"/>
      <c r="S29" s="43"/>
      <c r="T29" s="43"/>
      <c r="U29" s="43"/>
      <c r="V29" s="43"/>
      <c r="W29" s="43"/>
      <c r="X29" s="43"/>
      <c r="Y29" s="43"/>
    </row>
    <row r="30">
      <c r="A30" s="139"/>
      <c r="B30" s="49"/>
      <c r="C30" s="148" t="s">
        <v>214</v>
      </c>
      <c r="D30" s="163">
        <f>'Ratios 2021'!D38</f>
        <v>0</v>
      </c>
      <c r="E30" s="163">
        <f>'Ratios 2022'!D38</f>
        <v>0</v>
      </c>
      <c r="F30" s="163">
        <f>'Ratios 2023'!D38</f>
        <v>0</v>
      </c>
      <c r="G30" s="181">
        <f>average(D30:F30)</f>
        <v>0</v>
      </c>
      <c r="H30" s="150" t="s">
        <v>217</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218</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219</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248</v>
      </c>
      <c r="E34" s="45" t="s">
        <v>249</v>
      </c>
      <c r="F34" s="45" t="s">
        <v>250</v>
      </c>
      <c r="G34" s="59" t="s">
        <v>251</v>
      </c>
      <c r="H34" s="59"/>
      <c r="I34" s="43"/>
      <c r="J34" s="43"/>
      <c r="K34" s="43"/>
      <c r="L34" s="43"/>
      <c r="M34" s="43"/>
      <c r="N34" s="43"/>
      <c r="O34" s="43"/>
      <c r="P34" s="43"/>
      <c r="Q34" s="43"/>
      <c r="R34" s="43"/>
      <c r="S34" s="43"/>
      <c r="T34" s="43"/>
      <c r="U34" s="43"/>
      <c r="V34" s="43"/>
      <c r="W34" s="43"/>
      <c r="X34" s="43"/>
      <c r="Y34" s="43"/>
    </row>
    <row r="35">
      <c r="A35" s="139"/>
      <c r="B35" s="49"/>
      <c r="C35" s="148" t="s">
        <v>252</v>
      </c>
      <c r="D35" s="163">
        <f>'Ratios 2021'!E41</f>
        <v>0.7747577367</v>
      </c>
      <c r="E35" s="163">
        <f>'Ratios 2022'!E41</f>
        <v>0.7782026307</v>
      </c>
      <c r="F35" s="163">
        <f>'Ratios 2023'!E41</f>
        <v>0.7756676665</v>
      </c>
      <c r="G35" s="181">
        <f t="shared" ref="G35:G37" si="1">average(D35:F35)</f>
        <v>0.7762093446</v>
      </c>
      <c r="H35" s="181"/>
      <c r="I35" s="43"/>
      <c r="J35" s="43"/>
      <c r="K35" s="43"/>
      <c r="L35" s="43"/>
      <c r="M35" s="43"/>
      <c r="N35" s="43"/>
      <c r="O35" s="43"/>
      <c r="P35" s="43"/>
      <c r="Q35" s="43"/>
      <c r="R35" s="43"/>
      <c r="S35" s="43"/>
      <c r="T35" s="43"/>
      <c r="U35" s="43"/>
      <c r="V35" s="43"/>
      <c r="W35" s="43"/>
      <c r="X35" s="43"/>
      <c r="Y35" s="43"/>
    </row>
    <row r="36">
      <c r="A36" s="139"/>
      <c r="B36" s="52"/>
      <c r="C36" s="148" t="s">
        <v>221</v>
      </c>
      <c r="D36" s="163">
        <f>'Ratios 2021'!E42</f>
        <v>0.1747463867</v>
      </c>
      <c r="E36" s="163">
        <f>'Ratios 2022'!E42</f>
        <v>0.1758496737</v>
      </c>
      <c r="F36" s="163">
        <f>'Ratios 2023'!E42</f>
        <v>0.1698499371</v>
      </c>
      <c r="G36" s="181">
        <f t="shared" si="1"/>
        <v>0.1734819992</v>
      </c>
      <c r="H36" s="181"/>
      <c r="I36" s="43"/>
      <c r="J36" s="43"/>
      <c r="K36" s="43"/>
      <c r="L36" s="43"/>
      <c r="M36" s="43"/>
      <c r="N36" s="43"/>
      <c r="O36" s="43"/>
      <c r="P36" s="43"/>
      <c r="Q36" s="43"/>
      <c r="R36" s="43"/>
      <c r="S36" s="43"/>
      <c r="T36" s="43"/>
      <c r="U36" s="43"/>
      <c r="V36" s="43"/>
      <c r="W36" s="43"/>
      <c r="X36" s="43"/>
      <c r="Y36" s="43"/>
    </row>
    <row r="37">
      <c r="A37" s="139"/>
      <c r="B37" s="182"/>
      <c r="C37" s="148" t="s">
        <v>222</v>
      </c>
      <c r="D37" s="163">
        <f>'Ratios 2021'!E43</f>
        <v>0.05049587661</v>
      </c>
      <c r="E37" s="163">
        <f>'Ratios 2022'!E43</f>
        <v>0.04594769562</v>
      </c>
      <c r="F37" s="163">
        <f>'Ratios 2023'!E43</f>
        <v>0.05448239633</v>
      </c>
      <c r="G37" s="181">
        <f t="shared" si="1"/>
        <v>0.05030865619</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223</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224</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248</v>
      </c>
      <c r="E41" s="45" t="s">
        <v>249</v>
      </c>
      <c r="F41" s="45" t="s">
        <v>250</v>
      </c>
      <c r="G41" s="59" t="s">
        <v>251</v>
      </c>
      <c r="H41" s="59"/>
      <c r="I41" s="43"/>
      <c r="J41" s="43"/>
      <c r="K41" s="43"/>
      <c r="L41" s="43"/>
      <c r="M41" s="43"/>
      <c r="N41" s="43"/>
      <c r="O41" s="43"/>
      <c r="P41" s="43"/>
      <c r="Q41" s="43"/>
      <c r="R41" s="43"/>
      <c r="S41" s="43"/>
      <c r="T41" s="43"/>
      <c r="U41" s="43"/>
      <c r="V41" s="43"/>
      <c r="W41" s="43"/>
      <c r="X41" s="43"/>
      <c r="Y41" s="43"/>
    </row>
    <row r="42">
      <c r="A42" s="139"/>
      <c r="B42" s="49"/>
      <c r="C42" s="148" t="s">
        <v>227</v>
      </c>
      <c r="D42" s="166">
        <f>'Ratios 2021'!D49</f>
        <v>25.98451151</v>
      </c>
      <c r="E42" s="166">
        <f>'Ratios 2022'!D49</f>
        <v>23.22043102</v>
      </c>
      <c r="F42" s="166">
        <f>'Ratios 2023'!D49</f>
        <v>15.77400896</v>
      </c>
      <c r="G42" s="183">
        <f>average(D42:F42)</f>
        <v>21.6596505</v>
      </c>
      <c r="H42" s="150" t="s">
        <v>228</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229</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230</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248</v>
      </c>
      <c r="E46" s="45" t="s">
        <v>249</v>
      </c>
      <c r="F46" s="45" t="s">
        <v>250</v>
      </c>
      <c r="G46" s="59" t="s">
        <v>251</v>
      </c>
      <c r="H46" s="59"/>
      <c r="I46" s="43"/>
      <c r="J46" s="43"/>
      <c r="K46" s="43"/>
      <c r="L46" s="43"/>
      <c r="M46" s="43"/>
      <c r="N46" s="43"/>
      <c r="O46" s="43"/>
      <c r="P46" s="43"/>
      <c r="Q46" s="43"/>
      <c r="R46" s="43"/>
      <c r="S46" s="43"/>
      <c r="T46" s="43"/>
      <c r="U46" s="43"/>
      <c r="V46" s="43"/>
      <c r="W46" s="43"/>
      <c r="X46" s="43"/>
      <c r="Y46" s="43"/>
    </row>
    <row r="47">
      <c r="A47" s="139"/>
      <c r="B47" s="49"/>
      <c r="C47" s="148" t="s">
        <v>233</v>
      </c>
      <c r="D47" s="149">
        <f>'Ratios 2021'!D54</f>
        <v>21.52528306</v>
      </c>
      <c r="E47" s="149">
        <f>'Ratios 2022'!D54</f>
        <v>20.42486964</v>
      </c>
      <c r="F47" s="149">
        <f>'Ratios 2023'!D54</f>
        <v>15.41161033</v>
      </c>
      <c r="G47" s="177">
        <f>average(D47:F47)</f>
        <v>19.12058768</v>
      </c>
      <c r="H47" s="150" t="s">
        <v>234</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235</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236</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248</v>
      </c>
      <c r="E51" s="45" t="s">
        <v>249</v>
      </c>
      <c r="F51" s="45" t="s">
        <v>250</v>
      </c>
      <c r="G51" s="59" t="s">
        <v>251</v>
      </c>
      <c r="H51" s="59"/>
      <c r="I51" s="43"/>
      <c r="J51" s="43"/>
      <c r="K51" s="43"/>
      <c r="L51" s="43"/>
      <c r="M51" s="43"/>
      <c r="N51" s="43"/>
      <c r="O51" s="43"/>
      <c r="P51" s="43"/>
      <c r="Q51" s="43"/>
      <c r="R51" s="43"/>
      <c r="S51" s="43"/>
      <c r="T51" s="43"/>
      <c r="U51" s="43"/>
      <c r="V51" s="43"/>
      <c r="W51" s="43"/>
      <c r="X51" s="43"/>
      <c r="Y51" s="43"/>
    </row>
    <row r="52">
      <c r="A52" s="139"/>
      <c r="B52" s="49"/>
      <c r="C52" s="148" t="s">
        <v>239</v>
      </c>
      <c r="D52" s="184">
        <f>'Ratios 2021'!D59</f>
        <v>0.01787700208</v>
      </c>
      <c r="E52" s="184">
        <f>'Ratios 2022'!D59</f>
        <v>0.01585420564</v>
      </c>
      <c r="F52" s="184">
        <f>'Ratios 2023'!D59</f>
        <v>0.01398130162</v>
      </c>
      <c r="G52" s="185">
        <f>average(D52:F52)</f>
        <v>0.01590416978</v>
      </c>
      <c r="H52" s="150" t="s">
        <v>240</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SALISBURY UNIVERSITY</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SALISBURY UNIVERSITY</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40155.0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5994410.0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227215.0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6034565</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157813.0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47053.0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46841.0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251707</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3038735.0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82</v>
      </c>
      <c r="D26" s="50">
        <v>7124702.0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6873843.0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250859</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250859</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359348.0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441324.0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-81976</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60" t="s">
        <v>99</v>
      </c>
      <c r="D39" s="74"/>
      <c r="E39" s="48">
        <v>26402.0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100</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26402</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9520292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SALISBURY UNIVERSITY</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1853109</v>
      </c>
      <c r="D3" s="99">
        <v>1853109.0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193112</v>
      </c>
      <c r="D4" s="99">
        <v>193112.0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112</v>
      </c>
      <c r="C9" s="98">
        <f t="shared" si="1"/>
        <v>788383</v>
      </c>
      <c r="D9" s="99">
        <v>257848.0</v>
      </c>
      <c r="E9" s="99">
        <v>397901.0</v>
      </c>
      <c r="F9" s="99">
        <v>132634.0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168404</v>
      </c>
      <c r="D19" s="99">
        <v>0.0</v>
      </c>
      <c r="E19" s="99">
        <v>168404.0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1398</v>
      </c>
      <c r="D25" s="99">
        <v>854.0</v>
      </c>
      <c r="E25" s="99">
        <v>544.0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263233</v>
      </c>
      <c r="D26" s="99">
        <v>256864.0</v>
      </c>
      <c r="E26" s="99">
        <v>1829.0</v>
      </c>
      <c r="F26" s="99">
        <v>4540.0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63674</v>
      </c>
      <c r="D28" s="99">
        <v>0.0</v>
      </c>
      <c r="E28" s="99">
        <v>21189.0</v>
      </c>
      <c r="F28" s="99">
        <v>42485.0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39592</v>
      </c>
      <c r="D29" s="99">
        <v>0.0</v>
      </c>
      <c r="E29" s="99">
        <v>39592.0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9746</v>
      </c>
      <c r="D31" s="99">
        <v>2301.0</v>
      </c>
      <c r="E31" s="99">
        <v>7445.0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102" t="s">
        <v>137</v>
      </c>
      <c r="C34" s="98">
        <f t="shared" si="1"/>
        <v>528468</v>
      </c>
      <c r="D34" s="99">
        <v>430051.0</v>
      </c>
      <c r="E34" s="99">
        <v>98417.0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138</v>
      </c>
      <c r="C35" s="98">
        <f t="shared" si="1"/>
        <v>243156</v>
      </c>
      <c r="D35" s="99">
        <v>224726.0</v>
      </c>
      <c r="E35" s="99">
        <v>18430.0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139</v>
      </c>
      <c r="C36" s="98">
        <f t="shared" si="1"/>
        <v>210451</v>
      </c>
      <c r="D36" s="99">
        <v>210451.0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t="s">
        <v>140</v>
      </c>
      <c r="C37" s="98">
        <f t="shared" si="1"/>
        <v>146291</v>
      </c>
      <c r="D37" s="99">
        <v>44533.0</v>
      </c>
      <c r="E37" s="99">
        <v>49180.0</v>
      </c>
      <c r="F37" s="99">
        <v>52578.0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90111</v>
      </c>
      <c r="D38" s="99">
        <v>89361.0</v>
      </c>
      <c r="E38" s="99">
        <v>750.0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4">
        <f t="shared" ref="C40:F40" si="2">sum(C3:C39)</f>
        <v>4599128</v>
      </c>
      <c r="D40" s="104">
        <f t="shared" si="2"/>
        <v>3563210</v>
      </c>
      <c r="E40" s="104">
        <f t="shared" si="2"/>
        <v>803681</v>
      </c>
      <c r="F40" s="104">
        <f t="shared" si="2"/>
        <v>232237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SALISBURY UNIVERSITY</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143</v>
      </c>
      <c r="B2" s="45">
        <v>1.0</v>
      </c>
      <c r="C2" s="46" t="s">
        <v>144</v>
      </c>
      <c r="D2" s="111"/>
      <c r="E2" s="112">
        <v>980097.0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3"/>
      <c r="E3" s="112">
        <v>985658.0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1"/>
      <c r="E4" s="112">
        <v>3208636.0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3"/>
      <c r="E5" s="112">
        <v>73062.0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3"/>
      <c r="E9" s="112">
        <v>3971.0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1"/>
      <c r="E10" s="112">
        <v>60284.0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2">
        <v>862913.0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2">
        <v>723684.0</v>
      </c>
      <c r="E12" s="109">
        <f>D11-D12</f>
        <v>139229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3"/>
      <c r="E14" s="112">
        <v>8.8772922E7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3"/>
      <c r="E17" s="112">
        <v>3806336.0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4"/>
      <c r="E18" s="115">
        <f>sum(E2:E17)</f>
        <v>98030195</v>
      </c>
      <c r="F18" s="43"/>
      <c r="G18" s="43"/>
      <c r="H18" s="43"/>
      <c r="I18" s="43"/>
      <c r="J18" s="43"/>
      <c r="K18" s="43"/>
      <c r="L18" s="43"/>
      <c r="M18" s="43"/>
      <c r="N18" s="43"/>
      <c r="O18" s="43"/>
      <c r="P18" s="43"/>
      <c r="Q18" s="43"/>
      <c r="R18" s="43"/>
      <c r="S18" s="43"/>
      <c r="T18" s="43"/>
      <c r="U18" s="43"/>
      <c r="V18" s="43"/>
      <c r="W18" s="43"/>
      <c r="X18" s="43"/>
      <c r="Y18" s="43"/>
      <c r="Z18" s="43"/>
    </row>
    <row r="19">
      <c r="A19" s="44" t="s">
        <v>163</v>
      </c>
      <c r="B19" s="116">
        <v>17.0</v>
      </c>
      <c r="C19" s="117" t="s">
        <v>164</v>
      </c>
      <c r="D19" s="118"/>
      <c r="E19" s="112">
        <v>21154.0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165</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166</v>
      </c>
      <c r="D21" s="118"/>
      <c r="E21" s="112">
        <v>225612.0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167</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168</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169</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170</v>
      </c>
      <c r="D25" s="122"/>
      <c r="E25" s="119">
        <v>1752486.0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171</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172</v>
      </c>
      <c r="D27" s="118"/>
      <c r="E27" s="119">
        <v>375251.0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173</v>
      </c>
      <c r="D28" s="126"/>
      <c r="E28" s="127">
        <f>sum(E19:E27)</f>
        <v>2374503</v>
      </c>
      <c r="F28" s="43"/>
      <c r="G28" s="43"/>
      <c r="H28" s="43"/>
      <c r="I28" s="43"/>
      <c r="J28" s="43"/>
      <c r="K28" s="43"/>
      <c r="L28" s="43"/>
      <c r="M28" s="43"/>
      <c r="N28" s="43"/>
      <c r="O28" s="43"/>
      <c r="P28" s="43"/>
      <c r="Q28" s="43"/>
      <c r="R28" s="43"/>
      <c r="S28" s="43"/>
      <c r="T28" s="43"/>
      <c r="U28" s="43"/>
      <c r="V28" s="43"/>
      <c r="W28" s="43"/>
      <c r="X28" s="43"/>
      <c r="Y28" s="43"/>
      <c r="Z28" s="43"/>
    </row>
    <row r="29">
      <c r="A29" s="65" t="s">
        <v>174</v>
      </c>
      <c r="B29" s="128"/>
      <c r="C29" s="129" t="s">
        <v>175</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176</v>
      </c>
      <c r="D30" s="118"/>
      <c r="E30" s="112">
        <v>9563705.0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177</v>
      </c>
      <c r="D31" s="118"/>
      <c r="E31" s="112">
        <v>8.6091987E7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178</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179</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180</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181</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182</v>
      </c>
      <c r="D36" s="132"/>
      <c r="E36" s="127">
        <f>sum(E30:E35)</f>
        <v>95655692</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183</v>
      </c>
      <c r="D37" s="136"/>
      <c r="E37" s="137">
        <f>E36+E28</f>
        <v>98030195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SALISBURY UNIVERSITY</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184</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185</v>
      </c>
      <c r="C3" s="145" t="s">
        <v>186</v>
      </c>
      <c r="D3" s="146">
        <f>'Expenses 2021'!C40</f>
        <v>4599128</v>
      </c>
      <c r="E3" s="147"/>
      <c r="F3" s="43"/>
      <c r="G3" s="43"/>
      <c r="H3" s="43"/>
      <c r="I3" s="43"/>
      <c r="J3" s="43"/>
      <c r="K3" s="43"/>
      <c r="L3" s="43"/>
      <c r="M3" s="43"/>
      <c r="N3" s="43"/>
      <c r="O3" s="43"/>
      <c r="P3" s="43"/>
      <c r="Q3" s="43"/>
      <c r="R3" s="43"/>
      <c r="S3" s="43"/>
      <c r="T3" s="43"/>
      <c r="U3" s="43"/>
      <c r="V3" s="43"/>
      <c r="W3" s="43"/>
      <c r="X3" s="43"/>
      <c r="Y3" s="43"/>
    </row>
    <row r="4">
      <c r="A4" s="139"/>
      <c r="B4" s="49"/>
      <c r="C4" s="145" t="s">
        <v>187</v>
      </c>
      <c r="D4" s="146">
        <f>'Expenses 2021'!C31</f>
        <v>9746</v>
      </c>
      <c r="E4" s="147"/>
      <c r="F4" s="43"/>
      <c r="G4" s="43"/>
      <c r="H4" s="43"/>
      <c r="I4" s="43"/>
      <c r="J4" s="43"/>
      <c r="K4" s="43"/>
      <c r="L4" s="43"/>
      <c r="M4" s="43"/>
      <c r="N4" s="43"/>
      <c r="O4" s="43"/>
      <c r="P4" s="43"/>
      <c r="Q4" s="43"/>
      <c r="R4" s="43"/>
      <c r="S4" s="43"/>
      <c r="T4" s="43"/>
      <c r="U4" s="43"/>
      <c r="V4" s="43"/>
      <c r="W4" s="43"/>
      <c r="X4" s="43"/>
      <c r="Y4" s="43"/>
    </row>
    <row r="5">
      <c r="A5" s="139"/>
      <c r="B5" s="49"/>
      <c r="C5" s="145" t="s">
        <v>188</v>
      </c>
      <c r="D5" s="146">
        <f>D3-D4</f>
        <v>4589382</v>
      </c>
      <c r="E5" s="147"/>
      <c r="F5" s="43"/>
      <c r="G5" s="43"/>
      <c r="H5" s="43"/>
      <c r="I5" s="43"/>
      <c r="J5" s="43"/>
      <c r="K5" s="43"/>
      <c r="L5" s="43"/>
      <c r="M5" s="43"/>
      <c r="N5" s="43"/>
      <c r="O5" s="43"/>
      <c r="P5" s="43"/>
      <c r="Q5" s="43"/>
      <c r="R5" s="43"/>
      <c r="S5" s="43"/>
      <c r="T5" s="43"/>
      <c r="U5" s="43"/>
      <c r="V5" s="43"/>
      <c r="W5" s="43"/>
      <c r="X5" s="43"/>
      <c r="Y5" s="43"/>
    </row>
    <row r="6">
      <c r="A6" s="139"/>
      <c r="B6" s="49"/>
      <c r="C6" s="145" t="s">
        <v>189</v>
      </c>
      <c r="D6" s="146">
        <f>D5/12</f>
        <v>382448.5</v>
      </c>
      <c r="E6" s="147"/>
      <c r="F6" s="43"/>
      <c r="G6" s="43"/>
      <c r="H6" s="43"/>
      <c r="I6" s="43"/>
      <c r="J6" s="43"/>
      <c r="K6" s="43"/>
      <c r="L6" s="43"/>
      <c r="M6" s="43"/>
      <c r="N6" s="43"/>
      <c r="O6" s="43"/>
      <c r="P6" s="43"/>
      <c r="Q6" s="43"/>
      <c r="R6" s="43"/>
      <c r="S6" s="43"/>
      <c r="T6" s="43"/>
      <c r="U6" s="43"/>
      <c r="V6" s="43"/>
      <c r="W6" s="43"/>
      <c r="X6" s="43"/>
      <c r="Y6" s="43"/>
    </row>
    <row r="7">
      <c r="A7" s="139"/>
      <c r="B7" s="49"/>
      <c r="C7" s="145" t="s">
        <v>190</v>
      </c>
      <c r="D7" s="75">
        <f>'Balance Sheet 2021'!E2+'Balance Sheet 2021'!E3</f>
        <v>1965755</v>
      </c>
      <c r="E7" s="147"/>
      <c r="F7" s="43"/>
      <c r="G7" s="43"/>
      <c r="H7" s="43"/>
      <c r="I7" s="43"/>
      <c r="J7" s="43"/>
      <c r="K7" s="43"/>
      <c r="L7" s="43"/>
      <c r="M7" s="43"/>
      <c r="N7" s="43"/>
      <c r="O7" s="43"/>
      <c r="P7" s="43"/>
      <c r="Q7" s="43"/>
      <c r="R7" s="43"/>
      <c r="S7" s="43"/>
      <c r="T7" s="43"/>
      <c r="U7" s="43"/>
      <c r="V7" s="43"/>
      <c r="W7" s="43"/>
      <c r="X7" s="43"/>
      <c r="Y7" s="43"/>
    </row>
    <row r="8">
      <c r="A8" s="139"/>
      <c r="B8" s="49"/>
      <c r="C8" s="148" t="s">
        <v>184</v>
      </c>
      <c r="D8" s="149">
        <f>D7/D6</f>
        <v>5.1399208</v>
      </c>
      <c r="E8" s="150" t="s">
        <v>191</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192</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193</v>
      </c>
      <c r="C11" s="145" t="s">
        <v>194</v>
      </c>
      <c r="D11" s="75">
        <f>'Balance Sheet 2021'!E30</f>
        <v>9563705</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195</v>
      </c>
      <c r="D12" s="75">
        <f>'Expenses 2021'!C40</f>
        <v>4599128</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196</v>
      </c>
      <c r="D13" s="146">
        <f>D12/12</f>
        <v>383260.6667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192</v>
      </c>
      <c r="D14" s="149">
        <f>D11/D13</f>
        <v>24.95352597</v>
      </c>
      <c r="E14" s="150" t="s">
        <v>191</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197</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198</v>
      </c>
      <c r="C17" s="145" t="s">
        <v>199</v>
      </c>
      <c r="D17" s="75">
        <f>sum('Balance Sheet 2021'!E13:E15)</f>
        <v>88772922</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195</v>
      </c>
      <c r="D18" s="75">
        <f>'Expenses 2021'!C40</f>
        <v>4599128</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196</v>
      </c>
      <c r="D19" s="146">
        <f>D18/12</f>
        <v>383260.6667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200</v>
      </c>
      <c r="D20" s="149">
        <f>D17/D19</f>
        <v>231.6254438</v>
      </c>
      <c r="E20" s="150" t="s">
        <v>191</v>
      </c>
      <c r="F20" s="43"/>
      <c r="G20" s="43"/>
      <c r="H20" s="43"/>
      <c r="I20" s="43"/>
      <c r="J20" s="43"/>
      <c r="K20" s="43"/>
      <c r="L20" s="43"/>
      <c r="M20" s="43"/>
      <c r="N20" s="43"/>
      <c r="O20" s="43"/>
      <c r="P20" s="43"/>
      <c r="Q20" s="43"/>
      <c r="R20" s="43"/>
      <c r="S20" s="43"/>
      <c r="T20" s="43"/>
      <c r="U20" s="43"/>
      <c r="V20" s="43"/>
      <c r="W20" s="43"/>
      <c r="X20" s="43"/>
      <c r="Y20" s="43"/>
    </row>
    <row r="21">
      <c r="A21" s="139"/>
      <c r="B21" s="49"/>
      <c r="C21" s="154" t="s">
        <v>201</v>
      </c>
      <c r="D21" s="155">
        <f>D20+D8</f>
        <v>236.7653646</v>
      </c>
      <c r="E21" s="156" t="s">
        <v>191</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202</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203</v>
      </c>
      <c r="C24" s="160"/>
      <c r="D24" s="161">
        <f>max('Revenues 2021'!E2:E7,'Revenues 2021'!F10:F15)</f>
        <v>5994410</v>
      </c>
      <c r="E24" s="162" t="s">
        <v>204</v>
      </c>
      <c r="F24" s="43"/>
      <c r="G24" s="43"/>
      <c r="H24" s="43"/>
      <c r="I24" s="43"/>
      <c r="J24" s="43"/>
      <c r="K24" s="43"/>
      <c r="L24" s="43"/>
      <c r="M24" s="43"/>
      <c r="N24" s="43"/>
      <c r="O24" s="43"/>
      <c r="P24" s="43"/>
      <c r="Q24" s="43"/>
      <c r="R24" s="43"/>
      <c r="S24" s="43"/>
      <c r="T24" s="43"/>
      <c r="U24" s="43"/>
      <c r="V24" s="43"/>
      <c r="W24" s="43"/>
      <c r="X24" s="43"/>
      <c r="Y24" s="43"/>
    </row>
    <row r="25">
      <c r="A25" s="139"/>
      <c r="B25" s="49"/>
      <c r="C25" s="145" t="s">
        <v>205</v>
      </c>
      <c r="D25" s="146">
        <f>'Revenues 2021'!F44</f>
        <v>9520292</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202</v>
      </c>
      <c r="D26" s="163">
        <f>D24/D25</f>
        <v>0.6296456033</v>
      </c>
      <c r="E26" s="150" t="s">
        <v>206</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207</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208</v>
      </c>
      <c r="C29" s="145" t="s">
        <v>209</v>
      </c>
      <c r="D29" s="75">
        <f>SUM('Expenses 2021'!C7:C9)</f>
        <v>788383</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210</v>
      </c>
      <c r="D30" s="75">
        <f>SUM('Expenses 2021'!C10:C12)</f>
        <v>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211</v>
      </c>
      <c r="D31" s="75">
        <f>sum(D29:D30)</f>
        <v>788383</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186</v>
      </c>
      <c r="D32" s="75">
        <f>'Expenses 2021'!C40</f>
        <v>4599128</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212</v>
      </c>
      <c r="D33" s="163">
        <f>D31/D32</f>
        <v>0.171420104</v>
      </c>
      <c r="E33" s="150" t="s">
        <v>213</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214</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215</v>
      </c>
      <c r="C36" s="145" t="s">
        <v>216</v>
      </c>
      <c r="D36" s="75">
        <f>SUM('Expenses 2021'!C10:C11)</f>
        <v>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209</v>
      </c>
      <c r="D37" s="75">
        <f>SUM('Expenses 2021'!C7:C9)</f>
        <v>788383</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214</v>
      </c>
      <c r="D38" s="163">
        <f>D36/D37</f>
        <v>0</v>
      </c>
      <c r="E38" s="150" t="s">
        <v>217</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218</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219</v>
      </c>
      <c r="C41" s="148" t="s">
        <v>220</v>
      </c>
      <c r="D41" s="75">
        <f>'Expenses 2021'!D40</f>
        <v>3563210</v>
      </c>
      <c r="E41" s="165">
        <f t="shared" ref="E41:E44" si="1">D41/$D$44</f>
        <v>0.7747577367</v>
      </c>
      <c r="F41" s="43"/>
      <c r="G41" s="43"/>
      <c r="H41" s="43"/>
      <c r="I41" s="43"/>
      <c r="J41" s="43"/>
      <c r="K41" s="43"/>
      <c r="L41" s="43"/>
      <c r="M41" s="43"/>
      <c r="N41" s="43"/>
      <c r="O41" s="43"/>
      <c r="P41" s="43"/>
      <c r="Q41" s="43"/>
      <c r="R41" s="43"/>
      <c r="S41" s="43"/>
      <c r="T41" s="43"/>
      <c r="U41" s="43"/>
      <c r="V41" s="43"/>
      <c r="W41" s="43"/>
      <c r="X41" s="43"/>
      <c r="Y41" s="43"/>
    </row>
    <row r="42">
      <c r="A42" s="139"/>
      <c r="B42" s="49"/>
      <c r="C42" s="148" t="s">
        <v>221</v>
      </c>
      <c r="D42" s="146">
        <f>'Expenses 2021'!E40</f>
        <v>803681</v>
      </c>
      <c r="E42" s="165">
        <f t="shared" si="1"/>
        <v>0.1747463867</v>
      </c>
      <c r="F42" s="43"/>
      <c r="G42" s="43"/>
      <c r="H42" s="43"/>
      <c r="I42" s="43"/>
      <c r="J42" s="43"/>
      <c r="K42" s="43"/>
      <c r="L42" s="43"/>
      <c r="M42" s="43"/>
      <c r="N42" s="43"/>
      <c r="O42" s="43"/>
      <c r="P42" s="43"/>
      <c r="Q42" s="43"/>
      <c r="R42" s="43"/>
      <c r="S42" s="43"/>
      <c r="T42" s="43"/>
      <c r="U42" s="43"/>
      <c r="V42" s="43"/>
      <c r="W42" s="43"/>
      <c r="X42" s="43"/>
      <c r="Y42" s="43"/>
    </row>
    <row r="43">
      <c r="A43" s="139"/>
      <c r="B43" s="49"/>
      <c r="C43" s="148" t="s">
        <v>222</v>
      </c>
      <c r="D43" s="146">
        <f>'Expenses 2021'!F40</f>
        <v>232237</v>
      </c>
      <c r="E43" s="165">
        <f t="shared" si="1"/>
        <v>0.05049587661</v>
      </c>
      <c r="F43" s="43"/>
      <c r="G43" s="43"/>
      <c r="H43" s="43"/>
      <c r="I43" s="43"/>
      <c r="J43" s="43"/>
      <c r="K43" s="43"/>
      <c r="L43" s="43"/>
      <c r="M43" s="43"/>
      <c r="N43" s="43"/>
      <c r="O43" s="43"/>
      <c r="P43" s="43"/>
      <c r="Q43" s="43"/>
      <c r="R43" s="43"/>
      <c r="S43" s="43"/>
      <c r="T43" s="43"/>
      <c r="U43" s="43"/>
      <c r="V43" s="43"/>
      <c r="W43" s="43"/>
      <c r="X43" s="43"/>
      <c r="Y43" s="43"/>
    </row>
    <row r="44">
      <c r="A44" s="139"/>
      <c r="B44" s="49"/>
      <c r="C44" s="145" t="s">
        <v>186</v>
      </c>
      <c r="D44" s="146">
        <f>sum(D41:D43)</f>
        <v>4599128</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223</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224</v>
      </c>
      <c r="C47" s="145" t="s">
        <v>225</v>
      </c>
      <c r="D47" s="146">
        <f>'Revenues 2021'!F9</f>
        <v>6034565</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226</v>
      </c>
      <c r="D48" s="146">
        <f>'Expenses 2021'!F40</f>
        <v>232237</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227</v>
      </c>
      <c r="D49" s="166">
        <f>if(D48=0, "$0",D47/D48)</f>
        <v>25.98451151</v>
      </c>
      <c r="E49" s="150" t="s">
        <v>228</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229</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230</v>
      </c>
      <c r="C52" s="145" t="s">
        <v>231</v>
      </c>
      <c r="D52" s="146">
        <f>sum('Balance Sheet 2021'!E2:E10)</f>
        <v>5311708</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232</v>
      </c>
      <c r="D53" s="146">
        <f>sum('Balance Sheet 2021'!E19:E22)</f>
        <v>246766</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233</v>
      </c>
      <c r="D54" s="168">
        <f>D52/D53</f>
        <v>21.52528306</v>
      </c>
      <c r="E54" s="150" t="s">
        <v>234</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235</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236</v>
      </c>
      <c r="C57" s="145" t="s">
        <v>237</v>
      </c>
      <c r="D57" s="146">
        <f>sum('Balance Sheet 2021'!E25:E26)</f>
        <v>1752486</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238</v>
      </c>
      <c r="D58" s="146">
        <f>'Balance Sheet 2021'!E18</f>
        <v>98030195</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239</v>
      </c>
      <c r="D59" s="169">
        <f>D57/D58</f>
        <v>0.01787700208</v>
      </c>
      <c r="E59" s="150" t="s">
        <v>240</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SALISBURY UNIVERSITY</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45177.0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5693381.0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272741.0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5738558</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122641.0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85751.0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51565.0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259957</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1906257.0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241</v>
      </c>
      <c r="D26" s="50">
        <v>2228570.0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2369745.0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-141175</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-141175</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397170.0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383898.0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13272</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60" t="s">
        <v>99</v>
      </c>
      <c r="D39" s="74"/>
      <c r="E39" s="48">
        <v>28225.0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28225</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7805094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SALISBURY UNIVERSITY</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2302472</v>
      </c>
      <c r="D3" s="99">
        <v>2302472.0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168863</v>
      </c>
      <c r="D4" s="99">
        <v>168863.0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908239</v>
      </c>
      <c r="D9" s="99">
        <v>285690.0</v>
      </c>
      <c r="E9" s="99">
        <v>466912.0</v>
      </c>
      <c r="F9" s="99">
        <v>155637.0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136129</v>
      </c>
      <c r="D19" s="99">
        <v>0.0</v>
      </c>
      <c r="E19" s="99">
        <v>136129.0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3713</v>
      </c>
      <c r="D25" s="99">
        <v>0.0</v>
      </c>
      <c r="E25" s="99">
        <v>3262.0</v>
      </c>
      <c r="F25" s="99">
        <v>451.0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315848</v>
      </c>
      <c r="D26" s="99">
        <v>307429.0</v>
      </c>
      <c r="E26" s="99">
        <v>2611.0</v>
      </c>
      <c r="F26" s="99">
        <v>5808.0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337332</v>
      </c>
      <c r="D28" s="99">
        <v>261531.0</v>
      </c>
      <c r="E28" s="99">
        <v>24139.0</v>
      </c>
      <c r="F28" s="99">
        <v>51662.0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104796</v>
      </c>
      <c r="D29" s="99">
        <v>0.0</v>
      </c>
      <c r="E29" s="99">
        <v>104796.0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30742</v>
      </c>
      <c r="D31" s="99">
        <v>140.0</v>
      </c>
      <c r="E31" s="99">
        <v>30602.0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60" t="s">
        <v>138</v>
      </c>
      <c r="C34" s="98">
        <f t="shared" si="1"/>
        <v>363854</v>
      </c>
      <c r="D34" s="99">
        <v>317191.0</v>
      </c>
      <c r="E34" s="99">
        <v>46663.0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137</v>
      </c>
      <c r="C35" s="98">
        <f t="shared" si="1"/>
        <v>330851</v>
      </c>
      <c r="D35" s="99">
        <v>307868.0</v>
      </c>
      <c r="E35" s="99">
        <v>22983.0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242</v>
      </c>
      <c r="C36" s="98">
        <f t="shared" si="1"/>
        <v>231906</v>
      </c>
      <c r="D36" s="99">
        <v>93853.0</v>
      </c>
      <c r="E36" s="99">
        <v>104477.0</v>
      </c>
      <c r="F36" s="99">
        <v>33576.0</v>
      </c>
      <c r="G36" s="43"/>
      <c r="H36" s="43"/>
      <c r="I36" s="43"/>
      <c r="J36" s="43"/>
      <c r="K36" s="43"/>
      <c r="L36" s="43"/>
      <c r="M36" s="43"/>
      <c r="N36" s="43"/>
      <c r="O36" s="43"/>
      <c r="P36" s="43"/>
      <c r="Q36" s="43"/>
      <c r="R36" s="43"/>
      <c r="S36" s="43"/>
      <c r="T36" s="43"/>
      <c r="U36" s="43"/>
      <c r="V36" s="43"/>
      <c r="W36" s="43"/>
      <c r="X36" s="43"/>
      <c r="Y36" s="43"/>
      <c r="Z36" s="43"/>
    </row>
    <row r="37">
      <c r="A37" s="45" t="s">
        <v>52</v>
      </c>
      <c r="B37" s="60" t="s">
        <v>243</v>
      </c>
      <c r="C37" s="98">
        <f t="shared" si="1"/>
        <v>84499</v>
      </c>
      <c r="D37" s="99">
        <v>81249.0</v>
      </c>
      <c r="E37" s="99">
        <v>3250.0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59350</v>
      </c>
      <c r="D38" s="99">
        <v>59350.0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4">
        <f t="shared" ref="C40:F40" si="2">sum(C3:C39)</f>
        <v>5378594</v>
      </c>
      <c r="D40" s="104">
        <f t="shared" si="2"/>
        <v>4185636</v>
      </c>
      <c r="E40" s="104">
        <f t="shared" si="2"/>
        <v>945824</v>
      </c>
      <c r="F40" s="104">
        <f t="shared" si="2"/>
        <v>247134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SALISBURY UNIVERSITY</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143</v>
      </c>
      <c r="B2" s="45">
        <v>1.0</v>
      </c>
      <c r="C2" s="46" t="s">
        <v>144</v>
      </c>
      <c r="D2" s="111"/>
      <c r="E2" s="112">
        <v>54042.0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3"/>
      <c r="E3" s="112">
        <v>11.0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1"/>
      <c r="E4" s="112">
        <v>3672947.0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3"/>
      <c r="E5" s="112">
        <v>4252.0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3"/>
      <c r="E9" s="112">
        <v>4415.0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1"/>
      <c r="E10" s="112">
        <v>110867.0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2">
        <v>530267.0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2">
        <v>424119.0</v>
      </c>
      <c r="E12" s="109">
        <f>D11-D12</f>
        <v>106148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3"/>
      <c r="E14" s="112">
        <v>1.00936074E8</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3"/>
      <c r="E17" s="112">
        <v>5648854.0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4"/>
      <c r="E18" s="115">
        <f>sum(E2:E17)</f>
        <v>110537610</v>
      </c>
      <c r="F18" s="43"/>
      <c r="G18" s="43"/>
      <c r="H18" s="43"/>
      <c r="I18" s="43"/>
      <c r="J18" s="43"/>
      <c r="K18" s="43"/>
      <c r="L18" s="43"/>
      <c r="M18" s="43"/>
      <c r="N18" s="43"/>
      <c r="O18" s="43"/>
      <c r="P18" s="43"/>
      <c r="Q18" s="43"/>
      <c r="R18" s="43"/>
      <c r="S18" s="43"/>
      <c r="T18" s="43"/>
      <c r="U18" s="43"/>
      <c r="V18" s="43"/>
      <c r="W18" s="43"/>
      <c r="X18" s="43"/>
      <c r="Y18" s="43"/>
      <c r="Z18" s="43"/>
    </row>
    <row r="19">
      <c r="A19" s="44" t="s">
        <v>163</v>
      </c>
      <c r="B19" s="116">
        <v>17.0</v>
      </c>
      <c r="C19" s="117" t="s">
        <v>164</v>
      </c>
      <c r="D19" s="118"/>
      <c r="E19" s="112">
        <v>43709.0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165</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166</v>
      </c>
      <c r="D21" s="118"/>
      <c r="E21" s="112">
        <v>144617.0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167</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168</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169</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170</v>
      </c>
      <c r="D25" s="122"/>
      <c r="E25" s="119">
        <v>1752486.0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171</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172</v>
      </c>
      <c r="D27" s="118"/>
      <c r="E27" s="119">
        <v>471847.0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173</v>
      </c>
      <c r="D28" s="126"/>
      <c r="E28" s="127">
        <f>sum(E19:E27)</f>
        <v>2412659</v>
      </c>
      <c r="F28" s="43"/>
      <c r="G28" s="43"/>
      <c r="H28" s="43"/>
      <c r="I28" s="43"/>
      <c r="J28" s="43"/>
      <c r="K28" s="43"/>
      <c r="L28" s="43"/>
      <c r="M28" s="43"/>
      <c r="N28" s="43"/>
      <c r="O28" s="43"/>
      <c r="P28" s="43"/>
      <c r="Q28" s="43"/>
      <c r="R28" s="43"/>
      <c r="S28" s="43"/>
      <c r="T28" s="43"/>
      <c r="U28" s="43"/>
      <c r="V28" s="43"/>
      <c r="W28" s="43"/>
      <c r="X28" s="43"/>
      <c r="Y28" s="43"/>
      <c r="Z28" s="43"/>
    </row>
    <row r="29">
      <c r="A29" s="65" t="s">
        <v>174</v>
      </c>
      <c r="B29" s="128"/>
      <c r="C29" s="129" t="s">
        <v>175</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176</v>
      </c>
      <c r="D30" s="118"/>
      <c r="E30" s="112">
        <v>1.0133286E7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177</v>
      </c>
      <c r="D31" s="118"/>
      <c r="E31" s="112">
        <v>9.7991665E7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178</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179</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180</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181</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182</v>
      </c>
      <c r="D36" s="132"/>
      <c r="E36" s="127">
        <f>sum(E30:E35)</f>
        <v>108124951</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183</v>
      </c>
      <c r="D37" s="136"/>
      <c r="E37" s="137">
        <f>E36+E28</f>
        <v>110537610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