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<sst xmlns="http://schemas.openxmlformats.org/spreadsheetml/2006/main" count="870" uniqueCount="255">
  <si>
    <t xml:space="preserve">NATIONAL RESTAURANT ASSOCIATION </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</si>
  <si>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</si>
  <si>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</si>
  <si>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</si>
  <si>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</si>
  <si>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</si>
  <si>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</si>
  <si>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</si>
  <si>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</si>
  <si>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</si>
  <si>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</si>
  <si>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</si>
  <si>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</si>
  <si>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</si>
  <si>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</si>
  <si>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</si>
  <si>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</si>
  <si>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</si>
  <si>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</si>
  <si>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</si>
  <si>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</si>
  <si>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</si>
  <si>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</si>
  <si>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</si>
  <si>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</si>
  <si>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</si>
  <si>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</si>
  <si>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</si>
  <si>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</si>
  <si>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</si>
  <si>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</si>
  <si>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</si>
  <si>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</si>
  <si>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</si>
  <si>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</si>
  <si>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</si>
  <si>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</si>
  <si>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</si>
  <si>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</si>
  <si>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</si>
  <si>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</si>
  <si>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</si>
  <si>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</si>
  <si>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</si>
  <si>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</si>
  <si>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</si>
  <si>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</si>
  <si>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</si>
  <si>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</si>
  <si>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</si>
  <si>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</si>
  <si>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</si>
  <si>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</si>
  <si>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</si>
  <si>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</si>
  <si>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</si>
  <si>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</si>
  <si>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</si>
  <si>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</si>
  <si>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</si>
  <si>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</si>
  <si>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</si>
  <si>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</si>
  <si>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</si>
  <si>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Membership Dues</t>
  </si>
  <si>
    <t>Tradeshows</t>
  </si>
  <si>
    <t>Sponsorships</t>
  </si>
  <si>
    <t>Conference and Seminars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</si>
  <si>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</si>
  <si>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</si>
  <si>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</si>
  <si>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</si>
  <si>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</si>
  <si>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</si>
  <si>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</si>
  <si>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</si>
  <si>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</si>
  <si>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</si>
  <si>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</si>
  <si>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</si>
  <si>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</si>
  <si>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</si>
  <si>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</si>
  <si>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</si>
  <si>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</si>
  <si>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</si>
  <si>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</si>
  <si>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</si>
  <si>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</si>
  <si>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</si>
  <si>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</si>
  <si>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</si>
  <si>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</si>
  <si>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</si>
  <si>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</si>
  <si>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</si>
  <si>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</si>
  <si>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</si>
  <si>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</si>
  <si>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</si>
  <si>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</si>
  <si>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</si>
  <si>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</si>
  <si>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</si>
  <si>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</si>
  <si>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</si>
  <si>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</si>
  <si>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</si>
  <si>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</si>
  <si>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</si>
  <si>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</si>
  <si>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</si>
  <si>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</si>
  <si>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</si>
  <si>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</si>
  <si>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</si>
  <si>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</si>
  <si>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</si>
  <si>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</si>
  <si>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</si>
  <si>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</si>
  <si>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</si>
  <si>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</si>
  <si>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</si>
  <si>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</si>
  <si>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</si>
  <si>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</si>
  <si>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</si>
  <si>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</si>
  <si>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</si>
  <si>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</si>
  <si>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</si>
  <si>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</si>
  <si>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</si>
  <si>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</si>
  <si>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</si>
  <si>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</si>
  <si>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State Restaurant Associ</t>
  </si>
  <si>
    <t>Bad Debts</t>
  </si>
  <si>
    <t>Excise Taxes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</si>
  <si>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</si>
  <si>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</si>
  <si>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</si>
  <si>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</si>
  <si>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</si>
  <si>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</si>
  <si>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</si>
  <si>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</si>
  <si>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</si>
  <si>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</si>
  <si>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</si>
  <si>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</si>
  <si>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</si>
  <si>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</si>
  <si>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</si>
  <si>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</si>
  <si>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</si>
  <si>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</si>
  <si>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</si>
  <si>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</si>
  <si>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</si>
  <si>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</si>
  <si>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</si>
  <si>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</si>
  <si>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</si>
  <si>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</si>
  <si>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</si>
  <si>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</si>
  <si>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</si>
  <si>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</si>
  <si>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</si>
  <si>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</si>
  <si>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</si>
  <si>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</si>
  <si>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</si>
  <si>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</si>
  <si>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</si>
  <si>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</si>
  <si>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</si>
  <si>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</si>
  <si>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</si>
  <si>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</si>
  <si>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</si>
  <si>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</si>
  <si>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</si>
  <si>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</si>
  <si>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</si>
  <si>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</si>
  <si>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</si>
  <si>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</si>
  <si>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</si>
  <si>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</si>
  <si>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</si>
  <si>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</si>
  <si>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</si>
  <si>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</si>
  <si>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</si>
  <si>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</si>
  <si>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</si>
  <si>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</si>
  <si>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</si>
  <si>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</si>
  <si>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</si>
  <si>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</si>
  <si>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</si>
  <si>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</si>
  <si>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</si>
  <si>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</si>
  <si>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</si>
  <si>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</si>
  <si>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</si>
  <si>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</si>
  <si>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</si>
  <si>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</si>
  <si>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</si>
  <si>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</si>
  <si>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</si>
  <si>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</si>
  <si>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</si>
  <si>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</si>
  <si>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</si>
  <si>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</si>
  <si>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</si>
  <si>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</si>
  <si>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</si>
  <si>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</si>
  <si>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</si>
  <si>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</si>
  <si>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</si>
  <si>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</si>
  <si>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</si>
  <si>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</si>
  <si>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</si>
  <si>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</si>
  <si>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</si>
  <si>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</si>
  <si>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</si>
  <si>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</si>
  <si>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</si>
  <si>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</si>
  <si>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</si>
  <si>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State Rest. Assn. Pmts</t>
  </si>
  <si>
    <t xml:space="preserve"> Excise Taxes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</si>
  <si>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</si>
  <si>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</si>
  <si>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State Rest. Assn. Pmts.</t>
  </si>
  <si>
    <t>Taxes</t>
  </si>
  <si>
    <t xml:space="preserve"> Bad Debts</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</si>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</sst>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NATIONAL RESTAURANT ASSOCIATION </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183</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184</v>
      </c>
      <c r="C3" s="145" t="s">
        <v>185</v>
      </c>
      <c r="D3" s="146">
        <f>'Expenses 2022'!C40</f>
        <v>108729682</v>
      </c>
      <c r="E3" s="147"/>
      <c r="F3" s="43"/>
      <c r="G3" s="43"/>
      <c r="H3" s="43"/>
      <c r="I3" s="43"/>
      <c r="J3" s="43"/>
      <c r="K3" s="43"/>
      <c r="L3" s="43"/>
      <c r="M3" s="43"/>
      <c r="N3" s="43"/>
      <c r="O3" s="43"/>
      <c r="P3" s="43"/>
      <c r="Q3" s="43"/>
      <c r="R3" s="43"/>
      <c r="S3" s="43"/>
      <c r="T3" s="43"/>
      <c r="U3" s="43"/>
      <c r="V3" s="43"/>
      <c r="W3" s="43"/>
      <c r="X3" s="43"/>
      <c r="Y3" s="43"/>
    </row>
    <row r="4">
      <c r="A4" s="139"/>
      <c r="B4" s="49"/>
      <c r="C4" s="145" t="s">
        <v>186</v>
      </c>
      <c r="D4" s="146">
        <f>'Expenses 2022'!C31</f>
        <v>3346989</v>
      </c>
      <c r="E4" s="147"/>
      <c r="F4" s="43"/>
      <c r="G4" s="43"/>
      <c r="H4" s="43"/>
      <c r="I4" s="43"/>
      <c r="J4" s="43"/>
      <c r="K4" s="43"/>
      <c r="L4" s="43"/>
      <c r="M4" s="43"/>
      <c r="N4" s="43"/>
      <c r="O4" s="43"/>
      <c r="P4" s="43"/>
      <c r="Q4" s="43"/>
      <c r="R4" s="43"/>
      <c r="S4" s="43"/>
      <c r="T4" s="43"/>
      <c r="U4" s="43"/>
      <c r="V4" s="43"/>
      <c r="W4" s="43"/>
      <c r="X4" s="43"/>
      <c r="Y4" s="43"/>
    </row>
    <row r="5">
      <c r="A5" s="139"/>
      <c r="B5" s="49"/>
      <c r="C5" s="145" t="s">
        <v>187</v>
      </c>
      <c r="D5" s="146">
        <f>D3-D4</f>
        <v>105382693</v>
      </c>
      <c r="E5" s="147"/>
      <c r="F5" s="43"/>
      <c r="G5" s="43"/>
      <c r="H5" s="43"/>
      <c r="I5" s="43"/>
      <c r="J5" s="43"/>
      <c r="K5" s="43"/>
      <c r="L5" s="43"/>
      <c r="M5" s="43"/>
      <c r="N5" s="43"/>
      <c r="O5" s="43"/>
      <c r="P5" s="43"/>
      <c r="Q5" s="43"/>
      <c r="R5" s="43"/>
      <c r="S5" s="43"/>
      <c r="T5" s="43"/>
      <c r="U5" s="43"/>
      <c r="V5" s="43"/>
      <c r="W5" s="43"/>
      <c r="X5" s="43"/>
      <c r="Y5" s="43"/>
    </row>
    <row r="6">
      <c r="A6" s="139"/>
      <c r="B6" s="49"/>
      <c r="C6" s="145" t="s">
        <v>188</v>
      </c>
      <c r="D6" s="146">
        <f>D5/12</f>
        <v>8781891.083</v>
      </c>
      <c r="E6" s="147"/>
      <c r="F6" s="43"/>
      <c r="G6" s="43"/>
      <c r="H6" s="43"/>
      <c r="I6" s="43"/>
      <c r="J6" s="43"/>
      <c r="K6" s="43"/>
      <c r="L6" s="43"/>
      <c r="M6" s="43"/>
      <c r="N6" s="43"/>
      <c r="O6" s="43"/>
      <c r="P6" s="43"/>
      <c r="Q6" s="43"/>
      <c r="R6" s="43"/>
      <c r="S6" s="43"/>
      <c r="T6" s="43"/>
      <c r="U6" s="43"/>
      <c r="V6" s="43"/>
      <c r="W6" s="43"/>
      <c r="X6" s="43"/>
      <c r="Y6" s="43"/>
    </row>
    <row r="7">
      <c r="A7" s="139"/>
      <c r="B7" s="49"/>
      <c r="C7" s="145" t="s">
        <v>189</v>
      </c>
      <c r="D7" s="75">
        <f>'Balance Sheet 2022'!E2+'Balance Sheet 2022'!E3</f>
        <v>40552463</v>
      </c>
      <c r="E7" s="147"/>
      <c r="F7" s="43"/>
      <c r="G7" s="43"/>
      <c r="H7" s="43"/>
      <c r="I7" s="43"/>
      <c r="J7" s="43"/>
      <c r="K7" s="43"/>
      <c r="L7" s="43"/>
      <c r="M7" s="43"/>
      <c r="N7" s="43"/>
      <c r="O7" s="43"/>
      <c r="P7" s="43"/>
      <c r="Q7" s="43"/>
      <c r="R7" s="43"/>
      <c r="S7" s="43"/>
      <c r="T7" s="43"/>
      <c r="U7" s="43"/>
      <c r="V7" s="43"/>
      <c r="W7" s="43"/>
      <c r="X7" s="43"/>
      <c r="Y7" s="43"/>
    </row>
    <row r="8">
      <c r="A8" s="139"/>
      <c r="B8" s="49"/>
      <c r="C8" s="148" t="s">
        <v>183</v>
      </c>
      <c r="D8" s="149">
        <f>D7/D6</f>
        <v>4.617736956</v>
      </c>
      <c r="E8" s="150" t="s">
        <v>190</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191</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192</v>
      </c>
      <c r="C11" s="145" t="s">
        <v>193</v>
      </c>
      <c r="D11" s="75">
        <f>'Balance Sheet 2022'!E30</f>
        <v>151567518</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194</v>
      </c>
      <c r="D12" s="75">
        <f>'Expenses 2022'!C40</f>
        <v>108729682</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195</v>
      </c>
      <c r="D13" s="146">
        <f>D12/12</f>
        <v>9060806.833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191</v>
      </c>
      <c r="D14" s="149">
        <f>D11/D13</f>
        <v>16.72781694</v>
      </c>
      <c r="E14" s="150" t="s">
        <v>190</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196</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197</v>
      </c>
      <c r="C17" s="145" t="s">
        <v>198</v>
      </c>
      <c r="D17" s="75">
        <f>sum('Balance Sheet 2022'!E13:E15)</f>
        <v>97268310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194</v>
      </c>
      <c r="D18" s="75">
        <f>'Expenses 2022'!C40</f>
        <v>108729682</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195</v>
      </c>
      <c r="D19" s="146">
        <f>D18/12</f>
        <v>9060806.833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199</v>
      </c>
      <c r="D20" s="149">
        <f>D17/D19</f>
        <v>10.73506055</v>
      </c>
      <c r="E20" s="150" t="s">
        <v>190</v>
      </c>
      <c r="F20" s="43"/>
      <c r="G20" s="43"/>
      <c r="H20" s="43"/>
      <c r="I20" s="43"/>
      <c r="J20" s="43"/>
      <c r="K20" s="43"/>
      <c r="L20" s="43"/>
      <c r="M20" s="43"/>
      <c r="N20" s="43"/>
      <c r="O20" s="43"/>
      <c r="P20" s="43"/>
      <c r="Q20" s="43"/>
      <c r="R20" s="43"/>
      <c r="S20" s="43"/>
      <c r="T20" s="43"/>
      <c r="U20" s="43"/>
      <c r="V20" s="43"/>
      <c r="W20" s="43"/>
      <c r="X20" s="43"/>
      <c r="Y20" s="43"/>
    </row>
    <row r="21">
      <c r="A21" s="139"/>
      <c r="B21" s="49"/>
      <c r="C21" s="154" t="s">
        <v>200</v>
      </c>
      <c r="D21" s="155">
        <f>D20+D8</f>
        <v>15.35279751</v>
      </c>
      <c r="E21" s="156" t="s">
        <v>190</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201</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202</v>
      </c>
      <c r="C24" s="160"/>
      <c r="D24" s="161">
        <f>max('Revenues 2022'!E2:E7,'Revenues 2022'!F10:F15)</f>
        <v>4498055</v>
      </c>
      <c r="E24" s="162" t="s">
        <v>203</v>
      </c>
      <c r="F24" s="43"/>
      <c r="G24" s="43"/>
      <c r="H24" s="43"/>
      <c r="I24" s="43"/>
      <c r="J24" s="43"/>
      <c r="K24" s="43"/>
      <c r="L24" s="43"/>
      <c r="M24" s="43"/>
      <c r="N24" s="43"/>
      <c r="O24" s="43"/>
      <c r="P24" s="43"/>
      <c r="Q24" s="43"/>
      <c r="R24" s="43"/>
      <c r="S24" s="43"/>
      <c r="T24" s="43"/>
      <c r="U24" s="43"/>
      <c r="V24" s="43"/>
      <c r="W24" s="43"/>
      <c r="X24" s="43"/>
      <c r="Y24" s="43"/>
    </row>
    <row r="25">
      <c r="A25" s="139"/>
      <c r="B25" s="49"/>
      <c r="C25" s="145" t="s">
        <v>204</v>
      </c>
      <c r="D25" s="146">
        <f>'Revenues 2022'!F44</f>
        <v>97254330</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201</v>
      </c>
      <c r="D26" s="163">
        <f>D24/D25</f>
        <v>0.0462504343</v>
      </c>
      <c r="E26" s="150" t="s">
        <v>205</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206</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207</v>
      </c>
      <c r="C29" s="145" t="s">
        <v>208</v>
      </c>
      <c r="D29" s="75">
        <f>SUM('Expenses 2022'!C7:C9)</f>
        <v>32676201</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209</v>
      </c>
      <c r="D30" s="75">
        <f>SUM('Expenses 2022'!C10:C12)</f>
        <v>17051267</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210</v>
      </c>
      <c r="D31" s="75">
        <f>sum(D29:D30)</f>
        <v>49727468</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185</v>
      </c>
      <c r="D32" s="75">
        <f>'Expenses 2022'!C40</f>
        <v>108729682</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211</v>
      </c>
      <c r="D33" s="163">
        <f>D31/D32</f>
        <v>0.4573495212</v>
      </c>
      <c r="E33" s="150" t="s">
        <v>212</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213</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214</v>
      </c>
      <c r="C36" s="145" t="s">
        <v>215</v>
      </c>
      <c r="D36" s="75">
        <f>SUM('Expenses 2022'!C10:C11)</f>
        <v>14137538</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208</v>
      </c>
      <c r="D37" s="75">
        <f>SUM('Expenses 2022'!C7:C9)</f>
        <v>32676201</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213</v>
      </c>
      <c r="D38" s="163">
        <f>D36/D37</f>
        <v>0.4326554975</v>
      </c>
      <c r="E38" s="150" t="s">
        <v>216</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217</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218</v>
      </c>
      <c r="C41" s="148" t="s">
        <v>243</v>
      </c>
      <c r="D41" s="75">
        <f>'Expenses 2022'!D40</f>
        <v>108729682</v>
      </c>
      <c r="E41" s="165">
        <f t="shared" ref="E41:E44" si="1">D41/$D$44</f>
        <v>1</v>
      </c>
      <c r="F41" s="43"/>
      <c r="G41" s="43"/>
      <c r="H41" s="43"/>
      <c r="I41" s="43"/>
      <c r="J41" s="43"/>
      <c r="K41" s="43"/>
      <c r="L41" s="43"/>
      <c r="M41" s="43"/>
      <c r="N41" s="43"/>
      <c r="O41" s="43"/>
      <c r="P41" s="43"/>
      <c r="Q41" s="43"/>
      <c r="R41" s="43"/>
      <c r="S41" s="43"/>
      <c r="T41" s="43"/>
      <c r="U41" s="43"/>
      <c r="V41" s="43"/>
      <c r="W41" s="43"/>
      <c r="X41" s="43"/>
      <c r="Y41" s="43"/>
    </row>
    <row r="42">
      <c r="A42" s="139"/>
      <c r="B42" s="49"/>
      <c r="C42" s="148" t="s">
        <v>220</v>
      </c>
      <c r="D42" s="146">
        <f>'Expenses 2022'!E40</f>
        <v>0</v>
      </c>
      <c r="E42" s="165">
        <f t="shared" si="1"/>
        <v>0</v>
      </c>
      <c r="F42" s="43"/>
      <c r="G42" s="43"/>
      <c r="H42" s="43"/>
      <c r="I42" s="43"/>
      <c r="J42" s="43"/>
      <c r="K42" s="43"/>
      <c r="L42" s="43"/>
      <c r="M42" s="43"/>
      <c r="N42" s="43"/>
      <c r="O42" s="43"/>
      <c r="P42" s="43"/>
      <c r="Q42" s="43"/>
      <c r="R42" s="43"/>
      <c r="S42" s="43"/>
      <c r="T42" s="43"/>
      <c r="U42" s="43"/>
      <c r="V42" s="43"/>
      <c r="W42" s="43"/>
      <c r="X42" s="43"/>
      <c r="Y42" s="43"/>
    </row>
    <row r="43">
      <c r="A43" s="139"/>
      <c r="B43" s="49"/>
      <c r="C43" s="148" t="s">
        <v>221</v>
      </c>
      <c r="D43" s="146">
        <f>'Expenses 2022'!F40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9"/>
      <c r="B44" s="49"/>
      <c r="C44" s="145" t="s">
        <v>185</v>
      </c>
      <c r="D44" s="146">
        <f>sum(D41:D43)</f>
        <v>108729682</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222</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223</v>
      </c>
      <c r="C47" s="145" t="s">
        <v>224</v>
      </c>
      <c r="D47" s="146">
        <f>'Revenues 2022'!F9</f>
        <v>5925355</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225</v>
      </c>
      <c r="D48" s="146">
        <f>'Expenses 2022'!F40</f>
        <v>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226</v>
      </c>
      <c r="D49" s="166">
        <v>0.0</v>
      </c>
      <c r="E49" s="150" t="s">
        <v>227</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228</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229</v>
      </c>
      <c r="C52" s="145" t="s">
        <v>230</v>
      </c>
      <c r="D52" s="146">
        <f>sum('Balance Sheet 2022'!E2:E10)</f>
        <v>53310761</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231</v>
      </c>
      <c r="D53" s="146">
        <f>sum('Balance Sheet 2022'!E19:E22)</f>
        <v>49337699</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232</v>
      </c>
      <c r="D54" s="168">
        <f>D52/D53</f>
        <v>1.080527914</v>
      </c>
      <c r="E54" s="150" t="s">
        <v>233</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234</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235</v>
      </c>
      <c r="C57" s="145" t="s">
        <v>236</v>
      </c>
      <c r="D57" s="146">
        <f>sum('Balance Sheet 2022'!E25:E26)</f>
        <v>3907607</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237</v>
      </c>
      <c r="D58" s="146">
        <f>'Balance Sheet 2022'!E18</f>
        <v>208742142</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238</v>
      </c>
      <c r="D59" s="169">
        <f>D57/D58</f>
        <v>0.01871978012</v>
      </c>
      <c r="E59" s="150" t="s">
        <v>239</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NATIONAL RESTAURANT ASSOCIATION </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660500.0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4312154.0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4972654</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4272759.0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219901.0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4492660</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4431660.0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6496675.0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578826.0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261602.0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317224</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317224</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244</v>
      </c>
      <c r="D26" s="50">
        <v>9.4027322E7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8.8548542E7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5478780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5478780</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531045.0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356335.0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8"/>
      <c r="E32" s="79"/>
      <c r="F32" s="57">
        <f>E30-E31</f>
        <v>174710</v>
      </c>
      <c r="G32" s="43"/>
      <c r="H32" s="43"/>
      <c r="I32" s="43"/>
      <c r="J32" s="43"/>
      <c r="K32" s="43"/>
      <c r="L32" s="43"/>
      <c r="M32" s="43"/>
      <c r="N32" s="43"/>
      <c r="O32" s="43"/>
      <c r="P32" s="43"/>
      <c r="Q32" s="43"/>
      <c r="R32" s="43"/>
      <c r="S32" s="43"/>
      <c r="T32" s="43"/>
      <c r="U32" s="43"/>
      <c r="V32" s="43"/>
      <c r="W32" s="43"/>
      <c r="X32" s="43"/>
      <c r="Y32" s="43"/>
      <c r="Z32" s="43"/>
    </row>
    <row r="33">
      <c r="A33" s="49"/>
      <c r="B33" s="80" t="s">
        <v>91</v>
      </c>
      <c r="C33" s="51" t="s">
        <v>92</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95</v>
      </c>
      <c r="C36" s="51" t="s">
        <v>96</v>
      </c>
      <c r="D36" s="81"/>
      <c r="E36" s="48">
        <v>9.3549891E7</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2"/>
      <c r="E37" s="48">
        <v>7328526.0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8"/>
      <c r="E38" s="79"/>
      <c r="F38" s="57">
        <f>E36-E37</f>
        <v>86221365</v>
      </c>
      <c r="G38" s="43"/>
      <c r="H38" s="43"/>
      <c r="I38" s="43"/>
      <c r="J38" s="43"/>
      <c r="K38" s="43"/>
      <c r="L38" s="43"/>
      <c r="M38" s="43"/>
      <c r="N38" s="43"/>
      <c r="O38" s="43"/>
      <c r="P38" s="43"/>
      <c r="Q38" s="43"/>
      <c r="R38" s="43"/>
      <c r="S38" s="43"/>
      <c r="T38" s="43"/>
      <c r="U38" s="43"/>
      <c r="V38" s="43"/>
      <c r="W38" s="43"/>
      <c r="X38" s="43"/>
      <c r="Y38" s="43"/>
      <c r="Z38" s="43"/>
    </row>
    <row r="39">
      <c r="A39" s="49"/>
      <c r="B39" s="45" t="s">
        <v>99</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68</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112585728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NATIONAL RESTAURANT ASSOCIATION </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2406752</v>
      </c>
      <c r="D3" s="99">
        <v>2406752.0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12627546</v>
      </c>
      <c r="D7" s="99">
        <v>1.2627546E7</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23112338</v>
      </c>
      <c r="D9" s="99">
        <v>2.3112338E7</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1982040</v>
      </c>
      <c r="D10" s="99">
        <v>1982040.0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11353741</v>
      </c>
      <c r="D11" s="99">
        <v>1.1353741E7</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3186702</v>
      </c>
      <c r="D12" s="99">
        <v>3186702.0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871922</v>
      </c>
      <c r="D15" s="99">
        <v>871922.0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189195</v>
      </c>
      <c r="D16" s="99">
        <v>189195.0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1525352</v>
      </c>
      <c r="D17" s="99">
        <v>1525352.0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263447</v>
      </c>
      <c r="D19" s="99">
        <v>263447.0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6672774</v>
      </c>
      <c r="D20" s="99">
        <v>6672774.0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1461185</v>
      </c>
      <c r="D21" s="99">
        <v>1461185.0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8854317</v>
      </c>
      <c r="D22" s="99">
        <v>8854317.0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4269273</v>
      </c>
      <c r="D23" s="99">
        <v>4269273.0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8">
        <f t="shared" si="1"/>
        <v>6496956</v>
      </c>
      <c r="D24" s="99">
        <v>6496956.0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3699332</v>
      </c>
      <c r="D25" s="99">
        <v>3699332.0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1796319</v>
      </c>
      <c r="D26" s="99">
        <v>1796319.0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3918852</v>
      </c>
      <c r="D28" s="99">
        <v>3918852.0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89297</v>
      </c>
      <c r="D29" s="99">
        <v>89297.0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3569064</v>
      </c>
      <c r="D31" s="99">
        <v>3569064.0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321841</v>
      </c>
      <c r="D32" s="99">
        <v>321841.0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60" t="s">
        <v>245</v>
      </c>
      <c r="C34" s="98">
        <f t="shared" si="1"/>
        <v>14610988</v>
      </c>
      <c r="D34" s="99">
        <v>1.4610988E7</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246</v>
      </c>
      <c r="C35" s="98">
        <f t="shared" si="1"/>
        <v>2559556</v>
      </c>
      <c r="D35" s="99">
        <v>2559556.0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247</v>
      </c>
      <c r="C36" s="98">
        <f t="shared" si="1"/>
        <v>882793</v>
      </c>
      <c r="D36" s="99">
        <v>882793.0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4">
        <f t="shared" ref="C40:F40" si="2">sum(C3:C39)</f>
        <v>116721582</v>
      </c>
      <c r="D40" s="104">
        <f t="shared" si="2"/>
        <v>116721582</v>
      </c>
      <c r="E40" s="104">
        <f t="shared" si="2"/>
        <v>0</v>
      </c>
      <c r="F40" s="104">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NATIONAL RESTAURANT ASSOCIATION </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142</v>
      </c>
      <c r="B2" s="45">
        <v>1.0</v>
      </c>
      <c r="C2" s="46" t="s">
        <v>143</v>
      </c>
      <c r="D2" s="111"/>
      <c r="E2" s="112">
        <v>2.4887533E7</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3"/>
      <c r="E5" s="112">
        <v>1.0806621E7</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3"/>
      <c r="E9" s="112">
        <v>1393134.0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1"/>
      <c r="E10" s="112">
        <v>1842876.0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2">
        <v>9.0088154E7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2">
        <v>3.9333548E7</v>
      </c>
      <c r="E12" s="109">
        <f>D11-D12</f>
        <v>50754606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3"/>
      <c r="E13" s="112">
        <v>1.05598673E8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3"/>
      <c r="E16" s="112">
        <v>4322359.0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3"/>
      <c r="E17" s="112">
        <v>7329299.0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4"/>
      <c r="E18" s="115">
        <f>sum(E2:E17)</f>
        <v>206935101</v>
      </c>
      <c r="F18" s="43"/>
      <c r="G18" s="43"/>
      <c r="H18" s="43"/>
      <c r="I18" s="43"/>
      <c r="J18" s="43"/>
      <c r="K18" s="43"/>
      <c r="L18" s="43"/>
      <c r="M18" s="43"/>
      <c r="N18" s="43"/>
      <c r="O18" s="43"/>
      <c r="P18" s="43"/>
      <c r="Q18" s="43"/>
      <c r="R18" s="43"/>
      <c r="S18" s="43"/>
      <c r="T18" s="43"/>
      <c r="U18" s="43"/>
      <c r="V18" s="43"/>
      <c r="W18" s="43"/>
      <c r="X18" s="43"/>
      <c r="Y18" s="43"/>
      <c r="Z18" s="43"/>
    </row>
    <row r="19">
      <c r="A19" s="44" t="s">
        <v>162</v>
      </c>
      <c r="B19" s="116">
        <v>17.0</v>
      </c>
      <c r="C19" s="117" t="s">
        <v>163</v>
      </c>
      <c r="D19" s="118"/>
      <c r="E19" s="112">
        <v>3.5307002E7</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164</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165</v>
      </c>
      <c r="D21" s="118"/>
      <c r="E21" s="112">
        <v>1.3721173E7</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166</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167</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168</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169</v>
      </c>
      <c r="D25" s="122"/>
      <c r="E25" s="119">
        <v>1662981.0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170</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171</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172</v>
      </c>
      <c r="D28" s="126"/>
      <c r="E28" s="127">
        <f>sum(E19:E27)</f>
        <v>50691156</v>
      </c>
      <c r="F28" s="43"/>
      <c r="G28" s="43"/>
      <c r="H28" s="43"/>
      <c r="I28" s="43"/>
      <c r="J28" s="43"/>
      <c r="K28" s="43"/>
      <c r="L28" s="43"/>
      <c r="M28" s="43"/>
      <c r="N28" s="43"/>
      <c r="O28" s="43"/>
      <c r="P28" s="43"/>
      <c r="Q28" s="43"/>
      <c r="R28" s="43"/>
      <c r="S28" s="43"/>
      <c r="T28" s="43"/>
      <c r="U28" s="43"/>
      <c r="V28" s="43"/>
      <c r="W28" s="43"/>
      <c r="X28" s="43"/>
      <c r="Y28" s="43"/>
      <c r="Z28" s="43"/>
    </row>
    <row r="29">
      <c r="A29" s="65" t="s">
        <v>173</v>
      </c>
      <c r="B29" s="128"/>
      <c r="C29" s="129" t="s">
        <v>174</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175</v>
      </c>
      <c r="D30" s="118"/>
      <c r="E30" s="112">
        <v>1.47851898E8</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176</v>
      </c>
      <c r="D31" s="118"/>
      <c r="E31" s="112">
        <v>8392047.0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177</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178</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179</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180</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181</v>
      </c>
      <c r="D36" s="132"/>
      <c r="E36" s="127">
        <f>sum(E30:E35)</f>
        <v>156243945</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182</v>
      </c>
      <c r="D37" s="136"/>
      <c r="E37" s="137">
        <f>E36+E28</f>
        <v>206935101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NATIONAL RESTAURANT ASSOCIATION </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183</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184</v>
      </c>
      <c r="C3" s="145" t="s">
        <v>185</v>
      </c>
      <c r="D3" s="146">
        <f>'Expenses 2023'!C40</f>
        <v>116721582</v>
      </c>
      <c r="E3" s="147"/>
      <c r="F3" s="43"/>
      <c r="G3" s="43"/>
      <c r="H3" s="43"/>
      <c r="I3" s="43"/>
      <c r="J3" s="43"/>
      <c r="K3" s="43"/>
      <c r="L3" s="43"/>
      <c r="M3" s="43"/>
      <c r="N3" s="43"/>
      <c r="O3" s="43"/>
      <c r="P3" s="43"/>
      <c r="Q3" s="43"/>
      <c r="R3" s="43"/>
      <c r="S3" s="43"/>
      <c r="T3" s="43"/>
      <c r="U3" s="43"/>
      <c r="V3" s="43"/>
      <c r="W3" s="43"/>
      <c r="X3" s="43"/>
      <c r="Y3" s="43"/>
    </row>
    <row r="4">
      <c r="A4" s="139"/>
      <c r="B4" s="49"/>
      <c r="C4" s="145" t="s">
        <v>186</v>
      </c>
      <c r="D4" s="146">
        <f>'Expenses 2023'!C31</f>
        <v>3569064</v>
      </c>
      <c r="E4" s="147"/>
      <c r="F4" s="43"/>
      <c r="G4" s="43"/>
      <c r="H4" s="43"/>
      <c r="I4" s="43"/>
      <c r="J4" s="43"/>
      <c r="K4" s="43"/>
      <c r="L4" s="43"/>
      <c r="M4" s="43"/>
      <c r="N4" s="43"/>
      <c r="O4" s="43"/>
      <c r="P4" s="43"/>
      <c r="Q4" s="43"/>
      <c r="R4" s="43"/>
      <c r="S4" s="43"/>
      <c r="T4" s="43"/>
      <c r="U4" s="43"/>
      <c r="V4" s="43"/>
      <c r="W4" s="43"/>
      <c r="X4" s="43"/>
      <c r="Y4" s="43"/>
    </row>
    <row r="5">
      <c r="A5" s="139"/>
      <c r="B5" s="49"/>
      <c r="C5" s="145" t="s">
        <v>187</v>
      </c>
      <c r="D5" s="146">
        <f>D3-D4</f>
        <v>113152518</v>
      </c>
      <c r="E5" s="147"/>
      <c r="F5" s="43"/>
      <c r="G5" s="43"/>
      <c r="H5" s="43"/>
      <c r="I5" s="43"/>
      <c r="J5" s="43"/>
      <c r="K5" s="43"/>
      <c r="L5" s="43"/>
      <c r="M5" s="43"/>
      <c r="N5" s="43"/>
      <c r="O5" s="43"/>
      <c r="P5" s="43"/>
      <c r="Q5" s="43"/>
      <c r="R5" s="43"/>
      <c r="S5" s="43"/>
      <c r="T5" s="43"/>
      <c r="U5" s="43"/>
      <c r="V5" s="43"/>
      <c r="W5" s="43"/>
      <c r="X5" s="43"/>
      <c r="Y5" s="43"/>
    </row>
    <row r="6">
      <c r="A6" s="139"/>
      <c r="B6" s="49"/>
      <c r="C6" s="145" t="s">
        <v>188</v>
      </c>
      <c r="D6" s="146">
        <f>D5/12</f>
        <v>9429376.5</v>
      </c>
      <c r="E6" s="147"/>
      <c r="F6" s="43"/>
      <c r="G6" s="43"/>
      <c r="H6" s="43"/>
      <c r="I6" s="43"/>
      <c r="J6" s="43"/>
      <c r="K6" s="43"/>
      <c r="L6" s="43"/>
      <c r="M6" s="43"/>
      <c r="N6" s="43"/>
      <c r="O6" s="43"/>
      <c r="P6" s="43"/>
      <c r="Q6" s="43"/>
      <c r="R6" s="43"/>
      <c r="S6" s="43"/>
      <c r="T6" s="43"/>
      <c r="U6" s="43"/>
      <c r="V6" s="43"/>
      <c r="W6" s="43"/>
      <c r="X6" s="43"/>
      <c r="Y6" s="43"/>
    </row>
    <row r="7">
      <c r="A7" s="139"/>
      <c r="B7" s="49"/>
      <c r="C7" s="145" t="s">
        <v>189</v>
      </c>
      <c r="D7" s="75">
        <f>'Balance Sheet 2023'!E2+'Balance Sheet 2023'!E3</f>
        <v>24887533</v>
      </c>
      <c r="E7" s="147"/>
      <c r="F7" s="43"/>
      <c r="G7" s="43"/>
      <c r="H7" s="43"/>
      <c r="I7" s="43"/>
      <c r="J7" s="43"/>
      <c r="K7" s="43"/>
      <c r="L7" s="43"/>
      <c r="M7" s="43"/>
      <c r="N7" s="43"/>
      <c r="O7" s="43"/>
      <c r="P7" s="43"/>
      <c r="Q7" s="43"/>
      <c r="R7" s="43"/>
      <c r="S7" s="43"/>
      <c r="T7" s="43"/>
      <c r="U7" s="43"/>
      <c r="V7" s="43"/>
      <c r="W7" s="43"/>
      <c r="X7" s="43"/>
      <c r="Y7" s="43"/>
    </row>
    <row r="8">
      <c r="A8" s="139"/>
      <c r="B8" s="49"/>
      <c r="C8" s="148" t="s">
        <v>183</v>
      </c>
      <c r="D8" s="149">
        <f>D7/D6</f>
        <v>2.639361468</v>
      </c>
      <c r="E8" s="150" t="s">
        <v>190</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191</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192</v>
      </c>
      <c r="C11" s="145" t="s">
        <v>193</v>
      </c>
      <c r="D11" s="75">
        <f>'Balance Sheet 2023'!E30</f>
        <v>147851898</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194</v>
      </c>
      <c r="D12" s="75">
        <f>'Expenses 2023'!C40</f>
        <v>116721582</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195</v>
      </c>
      <c r="D13" s="146">
        <f>D12/12</f>
        <v>9726798.5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191</v>
      </c>
      <c r="D14" s="149">
        <f>D11/D13</f>
        <v>15.20046889</v>
      </c>
      <c r="E14" s="150" t="s">
        <v>190</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196</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197</v>
      </c>
      <c r="C17" s="145" t="s">
        <v>198</v>
      </c>
      <c r="D17" s="75">
        <f>sum('Balance Sheet 2023'!E13:E15)</f>
        <v>105598673</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194</v>
      </c>
      <c r="D18" s="75">
        <f>'Expenses 2023'!C40</f>
        <v>116721582</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195</v>
      </c>
      <c r="D19" s="146">
        <f>D18/12</f>
        <v>9726798.5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199</v>
      </c>
      <c r="D20" s="149">
        <f>D17/D19</f>
        <v>10.85646762</v>
      </c>
      <c r="E20" s="150" t="s">
        <v>190</v>
      </c>
      <c r="F20" s="43"/>
      <c r="G20" s="43"/>
      <c r="H20" s="43"/>
      <c r="I20" s="43"/>
      <c r="J20" s="43"/>
      <c r="K20" s="43"/>
      <c r="L20" s="43"/>
      <c r="M20" s="43"/>
      <c r="N20" s="43"/>
      <c r="O20" s="43"/>
      <c r="P20" s="43"/>
      <c r="Q20" s="43"/>
      <c r="R20" s="43"/>
      <c r="S20" s="43"/>
      <c r="T20" s="43"/>
      <c r="U20" s="43"/>
      <c r="V20" s="43"/>
      <c r="W20" s="43"/>
      <c r="X20" s="43"/>
      <c r="Y20" s="43"/>
    </row>
    <row r="21">
      <c r="A21" s="139"/>
      <c r="B21" s="49"/>
      <c r="C21" s="154" t="s">
        <v>200</v>
      </c>
      <c r="D21" s="155">
        <f>D20+D8</f>
        <v>13.49582909</v>
      </c>
      <c r="E21" s="156" t="s">
        <v>190</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201</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202</v>
      </c>
      <c r="C24" s="160"/>
      <c r="D24" s="161">
        <f>max('Revenues 2023'!E2:E7,'Revenues 2023'!F10:F15)</f>
        <v>4312154</v>
      </c>
      <c r="E24" s="162" t="s">
        <v>203</v>
      </c>
      <c r="F24" s="43"/>
      <c r="G24" s="43"/>
      <c r="H24" s="43"/>
      <c r="I24" s="43"/>
      <c r="J24" s="43"/>
      <c r="K24" s="43"/>
      <c r="L24" s="43"/>
      <c r="M24" s="43"/>
      <c r="N24" s="43"/>
      <c r="O24" s="43"/>
      <c r="P24" s="43"/>
      <c r="Q24" s="43"/>
      <c r="R24" s="43"/>
      <c r="S24" s="43"/>
      <c r="T24" s="43"/>
      <c r="U24" s="43"/>
      <c r="V24" s="43"/>
      <c r="W24" s="43"/>
      <c r="X24" s="43"/>
      <c r="Y24" s="43"/>
    </row>
    <row r="25">
      <c r="A25" s="139"/>
      <c r="B25" s="49"/>
      <c r="C25" s="145" t="s">
        <v>204</v>
      </c>
      <c r="D25" s="146">
        <f>'Revenues 2023'!F44</f>
        <v>112585728</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201</v>
      </c>
      <c r="D26" s="163">
        <f>D24/D25</f>
        <v>0.03830107134</v>
      </c>
      <c r="E26" s="150" t="s">
        <v>205</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206</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207</v>
      </c>
      <c r="C29" s="145" t="s">
        <v>208</v>
      </c>
      <c r="D29" s="75">
        <f>SUM('Expenses 2023'!C7:C9)</f>
        <v>35739884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209</v>
      </c>
      <c r="D30" s="75">
        <f>SUM('Expenses 2023'!C10:C12)</f>
        <v>16522483</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210</v>
      </c>
      <c r="D31" s="75">
        <f>sum(D29:D30)</f>
        <v>52262367</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185</v>
      </c>
      <c r="D32" s="75">
        <f>'Expenses 2023'!C40</f>
        <v>116721582</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211</v>
      </c>
      <c r="D33" s="163">
        <f>D31/D32</f>
        <v>0.4477523874</v>
      </c>
      <c r="E33" s="150" t="s">
        <v>212</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213</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214</v>
      </c>
      <c r="C36" s="145" t="s">
        <v>215</v>
      </c>
      <c r="D36" s="75">
        <f>SUM('Expenses 2023'!C10:C11)</f>
        <v>13335781</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208</v>
      </c>
      <c r="D37" s="75">
        <f>SUM('Expenses 2023'!C7:C9)</f>
        <v>35739884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213</v>
      </c>
      <c r="D38" s="163">
        <f>D36/D37</f>
        <v>0.3731344232</v>
      </c>
      <c r="E38" s="150" t="s">
        <v>216</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217</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218</v>
      </c>
      <c r="C41" s="148" t="s">
        <v>248</v>
      </c>
      <c r="D41" s="75">
        <f>'Expenses 2023'!D40</f>
        <v>116721582</v>
      </c>
      <c r="E41" s="165">
        <f t="shared" ref="E41:E44" si="1">D41/$D$44</f>
        <v>1</v>
      </c>
      <c r="F41" s="43"/>
      <c r="G41" s="43"/>
      <c r="H41" s="43"/>
      <c r="I41" s="43"/>
      <c r="J41" s="43"/>
      <c r="K41" s="43"/>
      <c r="L41" s="43"/>
      <c r="M41" s="43"/>
      <c r="N41" s="43"/>
      <c r="O41" s="43"/>
      <c r="P41" s="43"/>
      <c r="Q41" s="43"/>
      <c r="R41" s="43"/>
      <c r="S41" s="43"/>
      <c r="T41" s="43"/>
      <c r="U41" s="43"/>
      <c r="V41" s="43"/>
      <c r="W41" s="43"/>
      <c r="X41" s="43"/>
      <c r="Y41" s="43"/>
    </row>
    <row r="42">
      <c r="A42" s="139"/>
      <c r="B42" s="49"/>
      <c r="C42" s="148" t="s">
        <v>220</v>
      </c>
      <c r="D42" s="146">
        <f>'Expenses 2023'!E40</f>
        <v>0</v>
      </c>
      <c r="E42" s="165">
        <f t="shared" si="1"/>
        <v>0</v>
      </c>
      <c r="F42" s="43"/>
      <c r="G42" s="43"/>
      <c r="H42" s="43"/>
      <c r="I42" s="43"/>
      <c r="J42" s="43"/>
      <c r="K42" s="43"/>
      <c r="L42" s="43"/>
      <c r="M42" s="43"/>
      <c r="N42" s="43"/>
      <c r="O42" s="43"/>
      <c r="P42" s="43"/>
      <c r="Q42" s="43"/>
      <c r="R42" s="43"/>
      <c r="S42" s="43"/>
      <c r="T42" s="43"/>
      <c r="U42" s="43"/>
      <c r="V42" s="43"/>
      <c r="W42" s="43"/>
      <c r="X42" s="43"/>
      <c r="Y42" s="43"/>
    </row>
    <row r="43">
      <c r="A43" s="139"/>
      <c r="B43" s="49"/>
      <c r="C43" s="148" t="s">
        <v>221</v>
      </c>
      <c r="D43" s="146">
        <f>'Expenses 2023'!F40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9"/>
      <c r="B44" s="49"/>
      <c r="C44" s="145" t="s">
        <v>185</v>
      </c>
      <c r="D44" s="146">
        <f>sum(D41:D43)</f>
        <v>116721582</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222</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223</v>
      </c>
      <c r="C47" s="145" t="s">
        <v>224</v>
      </c>
      <c r="D47" s="146">
        <f>'Revenues 2023'!F9</f>
        <v>4972654</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225</v>
      </c>
      <c r="D48" s="146">
        <f>'Expenses 2023'!F40</f>
        <v>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226</v>
      </c>
      <c r="D49" s="166">
        <v>0.0</v>
      </c>
      <c r="E49" s="150" t="s">
        <v>227</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228</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229</v>
      </c>
      <c r="C52" s="145" t="s">
        <v>230</v>
      </c>
      <c r="D52" s="146">
        <f>sum('Balance Sheet 2023'!E2:E10)</f>
        <v>38930164</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231</v>
      </c>
      <c r="D53" s="146">
        <f>sum('Balance Sheet 2023'!E19:E22)</f>
        <v>49028175</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232</v>
      </c>
      <c r="D54" s="168">
        <f>D52/D53</f>
        <v>0.7940365718</v>
      </c>
      <c r="E54" s="150" t="s">
        <v>233</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234</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235</v>
      </c>
      <c r="C57" s="145" t="s">
        <v>236</v>
      </c>
      <c r="D57" s="146">
        <f>sum('Balance Sheet 2023'!E25:E26)</f>
        <v>1662981</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237</v>
      </c>
      <c r="D58" s="146">
        <f>'Balance Sheet 2023'!E18</f>
        <v>206935101</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238</v>
      </c>
      <c r="D59" s="169">
        <f>D57/D58</f>
        <v>0.008036244175</v>
      </c>
      <c r="E59" s="150" t="s">
        <v>239</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NATIONAL RESTAURANT ASSOCIATION </v>
      </c>
      <c r="B1" s="2" t="s">
        <v>249</v>
      </c>
      <c r="C1" s="139"/>
      <c r="D1" s="139"/>
      <c r="E1" s="139"/>
      <c r="F1" s="140"/>
      <c r="G1" s="140"/>
      <c r="H1" s="140"/>
      <c r="I1" s="43"/>
      <c r="J1" s="43"/>
      <c r="K1" s="43"/>
      <c r="L1" s="43"/>
      <c r="M1" s="43"/>
      <c r="N1" s="43"/>
      <c r="O1" s="43"/>
      <c r="P1" s="43"/>
      <c r="Q1" s="43"/>
      <c r="R1" s="43"/>
      <c r="S1" s="43"/>
      <c r="T1" s="43"/>
      <c r="U1" s="43"/>
      <c r="V1" s="43"/>
      <c r="W1" s="43"/>
      <c r="X1" s="43"/>
      <c r="Y1" s="43"/>
    </row>
    <row r="2">
      <c r="A2" s="141" t="s">
        <v>183</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184</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250</v>
      </c>
      <c r="E4" s="45" t="s">
        <v>251</v>
      </c>
      <c r="F4" s="45" t="s">
        <v>252</v>
      </c>
      <c r="G4" s="59" t="s">
        <v>253</v>
      </c>
      <c r="H4" s="59"/>
      <c r="I4" s="43"/>
      <c r="J4" s="43"/>
      <c r="K4" s="43"/>
      <c r="L4" s="43"/>
      <c r="M4" s="43"/>
      <c r="N4" s="43"/>
      <c r="O4" s="43"/>
      <c r="P4" s="43"/>
      <c r="Q4" s="43"/>
      <c r="R4" s="43"/>
      <c r="S4" s="43"/>
      <c r="T4" s="43"/>
      <c r="U4" s="43"/>
      <c r="V4" s="43"/>
      <c r="W4" s="43"/>
      <c r="X4" s="43"/>
      <c r="Y4" s="43"/>
    </row>
    <row r="5">
      <c r="A5" s="139"/>
      <c r="B5" s="49"/>
      <c r="C5" s="148" t="s">
        <v>183</v>
      </c>
      <c r="D5" s="177">
        <f>'Ratios 2021'!D8</f>
        <v>1.398761186</v>
      </c>
      <c r="E5" s="177">
        <f>'Ratios 2022'!D8</f>
        <v>4.617736956</v>
      </c>
      <c r="F5" s="177">
        <f>'Ratios 2023'!D8</f>
        <v>2.639361468</v>
      </c>
      <c r="G5" s="177">
        <f>average(D5:F5)</f>
        <v>2.885286537</v>
      </c>
      <c r="H5" s="150" t="s">
        <v>190</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191</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192</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250</v>
      </c>
      <c r="E9" s="45" t="s">
        <v>251</v>
      </c>
      <c r="F9" s="45" t="s">
        <v>252</v>
      </c>
      <c r="G9" s="59" t="s">
        <v>253</v>
      </c>
      <c r="H9" s="59"/>
      <c r="I9" s="43"/>
      <c r="J9" s="43"/>
      <c r="K9" s="43"/>
      <c r="L9" s="43"/>
      <c r="M9" s="43"/>
      <c r="N9" s="43"/>
      <c r="O9" s="43"/>
      <c r="P9" s="43"/>
      <c r="Q9" s="43"/>
      <c r="R9" s="43"/>
      <c r="S9" s="43"/>
      <c r="T9" s="43"/>
      <c r="U9" s="43"/>
      <c r="V9" s="43"/>
      <c r="W9" s="43"/>
      <c r="X9" s="43"/>
      <c r="Y9" s="43"/>
    </row>
    <row r="10">
      <c r="A10" s="139"/>
      <c r="B10" s="49"/>
      <c r="C10" s="148" t="s">
        <v>191</v>
      </c>
      <c r="D10" s="149">
        <f>'Ratios 2021'!D14</f>
        <v>16.01329116</v>
      </c>
      <c r="E10" s="149">
        <f>'Ratios 2022'!D14</f>
        <v>16.72781694</v>
      </c>
      <c r="F10" s="149">
        <f>'Ratios 2023'!D14</f>
        <v>15.20046889</v>
      </c>
      <c r="G10" s="177">
        <f>average(D10:F10)</f>
        <v>15.98052566</v>
      </c>
      <c r="H10" s="150" t="s">
        <v>190</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196</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197</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250</v>
      </c>
      <c r="E14" s="45" t="s">
        <v>251</v>
      </c>
      <c r="F14" s="45" t="s">
        <v>252</v>
      </c>
      <c r="G14" s="59" t="s">
        <v>253</v>
      </c>
      <c r="H14" s="59"/>
      <c r="I14" s="43"/>
      <c r="J14" s="43"/>
      <c r="K14" s="43"/>
      <c r="L14" s="43"/>
      <c r="M14" s="43"/>
      <c r="N14" s="43"/>
      <c r="O14" s="43"/>
      <c r="P14" s="43"/>
      <c r="Q14" s="43"/>
      <c r="R14" s="43"/>
      <c r="S14" s="43"/>
      <c r="T14" s="43"/>
      <c r="U14" s="43"/>
      <c r="V14" s="43"/>
      <c r="W14" s="43"/>
      <c r="X14" s="43"/>
      <c r="Y14" s="43"/>
    </row>
    <row r="15">
      <c r="A15" s="139"/>
      <c r="B15" s="49"/>
      <c r="C15" s="148" t="s">
        <v>199</v>
      </c>
      <c r="D15" s="180">
        <f>'Ratios 2021'!D20</f>
        <v>3.784333075</v>
      </c>
      <c r="E15" s="180">
        <f>'Ratios 2022'!D20</f>
        <v>10.73506055</v>
      </c>
      <c r="F15" s="180">
        <f>'Ratios 2023'!D20</f>
        <v>10.85646762</v>
      </c>
      <c r="G15" s="177">
        <f>average(D15:F15)</f>
        <v>8.458620417</v>
      </c>
      <c r="H15" s="150" t="s">
        <v>190</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201</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202</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250</v>
      </c>
      <c r="E19" s="45" t="s">
        <v>251</v>
      </c>
      <c r="F19" s="45" t="s">
        <v>252</v>
      </c>
      <c r="G19" s="59" t="s">
        <v>253</v>
      </c>
      <c r="H19" s="59"/>
      <c r="I19" s="43"/>
      <c r="J19" s="43"/>
      <c r="K19" s="43"/>
      <c r="L19" s="43"/>
      <c r="M19" s="43"/>
      <c r="N19" s="43"/>
      <c r="O19" s="43"/>
      <c r="P19" s="43"/>
      <c r="Q19" s="43"/>
      <c r="R19" s="43"/>
      <c r="S19" s="43"/>
      <c r="T19" s="43"/>
      <c r="U19" s="43"/>
      <c r="V19" s="43"/>
      <c r="W19" s="43"/>
      <c r="X19" s="43"/>
      <c r="Y19" s="43"/>
    </row>
    <row r="20">
      <c r="A20" s="139"/>
      <c r="B20" s="49"/>
      <c r="C20" s="148" t="s">
        <v>201</v>
      </c>
      <c r="D20" s="163">
        <f>'Ratios 2021'!D26</f>
        <v>0.04349378511</v>
      </c>
      <c r="E20" s="163">
        <f>'Ratios 2022'!D26</f>
        <v>0.0462504343</v>
      </c>
      <c r="F20" s="163">
        <f>'Ratios 2023'!D26</f>
        <v>0.03830107134</v>
      </c>
      <c r="G20" s="181">
        <f>average(D20:F20)</f>
        <v>0.04268176358</v>
      </c>
      <c r="H20" s="150" t="s">
        <v>205</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206</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207</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250</v>
      </c>
      <c r="E24" s="45" t="s">
        <v>251</v>
      </c>
      <c r="F24" s="45" t="s">
        <v>252</v>
      </c>
      <c r="G24" s="59" t="s">
        <v>253</v>
      </c>
      <c r="H24" s="59"/>
      <c r="I24" s="43"/>
      <c r="J24" s="43"/>
      <c r="K24" s="43"/>
      <c r="L24" s="43"/>
      <c r="M24" s="43"/>
      <c r="N24" s="43"/>
      <c r="O24" s="43"/>
      <c r="P24" s="43"/>
      <c r="Q24" s="43"/>
      <c r="R24" s="43"/>
      <c r="S24" s="43"/>
      <c r="T24" s="43"/>
      <c r="U24" s="43"/>
      <c r="V24" s="43"/>
      <c r="W24" s="43"/>
      <c r="X24" s="43"/>
      <c r="Y24" s="43"/>
    </row>
    <row r="25">
      <c r="A25" s="139"/>
      <c r="B25" s="49"/>
      <c r="C25" s="148" t="s">
        <v>211</v>
      </c>
      <c r="D25" s="163">
        <f>'Ratios 2021'!D33</f>
        <v>0.400308851</v>
      </c>
      <c r="E25" s="163">
        <f>'Ratios 2022'!D33</f>
        <v>0.4573495212</v>
      </c>
      <c r="F25" s="163">
        <f>'Ratios 2023'!D33</f>
        <v>0.4477523874</v>
      </c>
      <c r="G25" s="181">
        <f>average(D25:F25)</f>
        <v>0.4351369199</v>
      </c>
      <c r="H25" s="150" t="s">
        <v>212</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213</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214</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250</v>
      </c>
      <c r="E29" s="45" t="s">
        <v>251</v>
      </c>
      <c r="F29" s="45" t="s">
        <v>252</v>
      </c>
      <c r="G29" s="59" t="s">
        <v>253</v>
      </c>
      <c r="H29" s="59"/>
      <c r="I29" s="43"/>
      <c r="J29" s="43"/>
      <c r="K29" s="43"/>
      <c r="L29" s="43"/>
      <c r="M29" s="43"/>
      <c r="N29" s="43"/>
      <c r="O29" s="43"/>
      <c r="P29" s="43"/>
      <c r="Q29" s="43"/>
      <c r="R29" s="43"/>
      <c r="S29" s="43"/>
      <c r="T29" s="43"/>
      <c r="U29" s="43"/>
      <c r="V29" s="43"/>
      <c r="W29" s="43"/>
      <c r="X29" s="43"/>
      <c r="Y29" s="43"/>
    </row>
    <row r="30">
      <c r="A30" s="139"/>
      <c r="B30" s="49"/>
      <c r="C30" s="148" t="s">
        <v>213</v>
      </c>
      <c r="D30" s="163">
        <f>'Ratios 2021'!D38</f>
        <v>0.3976537784</v>
      </c>
      <c r="E30" s="163">
        <f>'Ratios 2022'!D38</f>
        <v>0.4326554975</v>
      </c>
      <c r="F30" s="163">
        <f>'Ratios 2023'!D38</f>
        <v>0.3731344232</v>
      </c>
      <c r="G30" s="181">
        <f>average(D30:F30)</f>
        <v>0.4011478997</v>
      </c>
      <c r="H30" s="150" t="s">
        <v>216</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217</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218</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250</v>
      </c>
      <c r="E34" s="45" t="s">
        <v>251</v>
      </c>
      <c r="F34" s="45" t="s">
        <v>252</v>
      </c>
      <c r="G34" s="59" t="s">
        <v>253</v>
      </c>
      <c r="H34" s="59"/>
      <c r="I34" s="43"/>
      <c r="J34" s="43"/>
      <c r="K34" s="43"/>
      <c r="L34" s="43"/>
      <c r="M34" s="43"/>
      <c r="N34" s="43"/>
      <c r="O34" s="43"/>
      <c r="P34" s="43"/>
      <c r="Q34" s="43"/>
      <c r="R34" s="43"/>
      <c r="S34" s="43"/>
      <c r="T34" s="43"/>
      <c r="U34" s="43"/>
      <c r="V34" s="43"/>
      <c r="W34" s="43"/>
      <c r="X34" s="43"/>
      <c r="Y34" s="43"/>
    </row>
    <row r="35">
      <c r="A35" s="139"/>
      <c r="B35" s="49"/>
      <c r="C35" s="148" t="s">
        <v>254</v>
      </c>
      <c r="D35" s="163">
        <f>'Ratios 2021'!E41</f>
        <v>1</v>
      </c>
      <c r="E35" s="163">
        <f>'Ratios 2022'!E41</f>
        <v>1</v>
      </c>
      <c r="F35" s="163">
        <f>'Ratios 2023'!E41</f>
        <v>1</v>
      </c>
      <c r="G35" s="181">
        <f t="shared" ref="G35:G37" si="1">average(D35:F35)</f>
        <v>1</v>
      </c>
      <c r="H35" s="181"/>
      <c r="I35" s="43"/>
      <c r="J35" s="43"/>
      <c r="K35" s="43"/>
      <c r="L35" s="43"/>
      <c r="M35" s="43"/>
      <c r="N35" s="43"/>
      <c r="O35" s="43"/>
      <c r="P35" s="43"/>
      <c r="Q35" s="43"/>
      <c r="R35" s="43"/>
      <c r="S35" s="43"/>
      <c r="T35" s="43"/>
      <c r="U35" s="43"/>
      <c r="V35" s="43"/>
      <c r="W35" s="43"/>
      <c r="X35" s="43"/>
      <c r="Y35" s="43"/>
    </row>
    <row r="36">
      <c r="A36" s="139"/>
      <c r="B36" s="52"/>
      <c r="C36" s="148" t="s">
        <v>220</v>
      </c>
      <c r="D36" s="163">
        <f>'Ratios 2021'!E42</f>
        <v>0</v>
      </c>
      <c r="E36" s="163">
        <f>'Ratios 2022'!E42</f>
        <v>0</v>
      </c>
      <c r="F36" s="163">
        <f>'Ratios 2023'!E42</f>
        <v>0</v>
      </c>
      <c r="G36" s="181">
        <f t="shared" si="1"/>
        <v>0</v>
      </c>
      <c r="H36" s="181"/>
      <c r="I36" s="43"/>
      <c r="J36" s="43"/>
      <c r="K36" s="43"/>
      <c r="L36" s="43"/>
      <c r="M36" s="43"/>
      <c r="N36" s="43"/>
      <c r="O36" s="43"/>
      <c r="P36" s="43"/>
      <c r="Q36" s="43"/>
      <c r="R36" s="43"/>
      <c r="S36" s="43"/>
      <c r="T36" s="43"/>
      <c r="U36" s="43"/>
      <c r="V36" s="43"/>
      <c r="W36" s="43"/>
      <c r="X36" s="43"/>
      <c r="Y36" s="43"/>
    </row>
    <row r="37">
      <c r="A37" s="139"/>
      <c r="B37" s="182"/>
      <c r="C37" s="148" t="s">
        <v>221</v>
      </c>
      <c r="D37" s="163">
        <f>'Ratios 2021'!E43</f>
        <v>0</v>
      </c>
      <c r="E37" s="163">
        <f>'Ratios 2022'!E43</f>
        <v>0</v>
      </c>
      <c r="F37" s="163">
        <f>'Ratios 2023'!E43</f>
        <v>0</v>
      </c>
      <c r="G37" s="181">
        <f t="shared" si="1"/>
        <v>0</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222</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223</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250</v>
      </c>
      <c r="E41" s="45" t="s">
        <v>251</v>
      </c>
      <c r="F41" s="45" t="s">
        <v>252</v>
      </c>
      <c r="G41" s="59" t="s">
        <v>253</v>
      </c>
      <c r="H41" s="59"/>
      <c r="I41" s="43"/>
      <c r="J41" s="43"/>
      <c r="K41" s="43"/>
      <c r="L41" s="43"/>
      <c r="M41" s="43"/>
      <c r="N41" s="43"/>
      <c r="O41" s="43"/>
      <c r="P41" s="43"/>
      <c r="Q41" s="43"/>
      <c r="R41" s="43"/>
      <c r="S41" s="43"/>
      <c r="T41" s="43"/>
      <c r="U41" s="43"/>
      <c r="V41" s="43"/>
      <c r="W41" s="43"/>
      <c r="X41" s="43"/>
      <c r="Y41" s="43"/>
    </row>
    <row r="42">
      <c r="A42" s="139"/>
      <c r="B42" s="49"/>
      <c r="C42" s="148" t="s">
        <v>226</v>
      </c>
      <c r="D42" s="166">
        <f>'Ratios 2021'!D49</f>
        <v>0</v>
      </c>
      <c r="E42" s="166">
        <f>'Ratios 2022'!D49</f>
        <v>0</v>
      </c>
      <c r="F42" s="166">
        <f>'Ratios 2023'!D49</f>
        <v>0</v>
      </c>
      <c r="G42" s="183">
        <f>average(D42:F42)</f>
        <v>0</v>
      </c>
      <c r="H42" s="150" t="s">
        <v>227</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228</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229</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250</v>
      </c>
      <c r="E46" s="45" t="s">
        <v>251</v>
      </c>
      <c r="F46" s="45" t="s">
        <v>252</v>
      </c>
      <c r="G46" s="59" t="s">
        <v>253</v>
      </c>
      <c r="H46" s="59"/>
      <c r="I46" s="43"/>
      <c r="J46" s="43"/>
      <c r="K46" s="43"/>
      <c r="L46" s="43"/>
      <c r="M46" s="43"/>
      <c r="N46" s="43"/>
      <c r="O46" s="43"/>
      <c r="P46" s="43"/>
      <c r="Q46" s="43"/>
      <c r="R46" s="43"/>
      <c r="S46" s="43"/>
      <c r="T46" s="43"/>
      <c r="U46" s="43"/>
      <c r="V46" s="43"/>
      <c r="W46" s="43"/>
      <c r="X46" s="43"/>
      <c r="Y46" s="43"/>
    </row>
    <row r="47">
      <c r="A47" s="139"/>
      <c r="B47" s="49"/>
      <c r="C47" s="148" t="s">
        <v>232</v>
      </c>
      <c r="D47" s="149">
        <f>'Ratios 2021'!D54</f>
        <v>0.4931647754</v>
      </c>
      <c r="E47" s="149">
        <f>'Ratios 2022'!D54</f>
        <v>1.080527914</v>
      </c>
      <c r="F47" s="149">
        <f>'Ratios 2023'!D54</f>
        <v>0.7940365718</v>
      </c>
      <c r="G47" s="177">
        <f>average(D47:F47)</f>
        <v>0.7892430872</v>
      </c>
      <c r="H47" s="150" t="s">
        <v>233</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234</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235</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250</v>
      </c>
      <c r="E51" s="45" t="s">
        <v>251</v>
      </c>
      <c r="F51" s="45" t="s">
        <v>252</v>
      </c>
      <c r="G51" s="59" t="s">
        <v>253</v>
      </c>
      <c r="H51" s="59"/>
      <c r="I51" s="43"/>
      <c r="J51" s="43"/>
      <c r="K51" s="43"/>
      <c r="L51" s="43"/>
      <c r="M51" s="43"/>
      <c r="N51" s="43"/>
      <c r="O51" s="43"/>
      <c r="P51" s="43"/>
      <c r="Q51" s="43"/>
      <c r="R51" s="43"/>
      <c r="S51" s="43"/>
      <c r="T51" s="43"/>
      <c r="U51" s="43"/>
      <c r="V51" s="43"/>
      <c r="W51" s="43"/>
      <c r="X51" s="43"/>
      <c r="Y51" s="43"/>
    </row>
    <row r="52">
      <c r="A52" s="139"/>
      <c r="B52" s="49"/>
      <c r="C52" s="148" t="s">
        <v>238</v>
      </c>
      <c r="D52" s="184">
        <f>'Ratios 2021'!D59</f>
        <v>0.08434939304</v>
      </c>
      <c r="E52" s="184">
        <f>'Ratios 2022'!D59</f>
        <v>0.01871978012</v>
      </c>
      <c r="F52" s="184">
        <f>'Ratios 2023'!D59</f>
        <v>0.008036244175</v>
      </c>
      <c r="G52" s="185">
        <f>average(D52:F52)</f>
        <v>0.03703513911</v>
      </c>
      <c r="H52" s="150" t="s">
        <v>239</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NATIONAL RESTAURANT ASSOCIATION </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NATIONAL RESTAURANT ASSOCIATION </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695435.0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2677997.0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3373432</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4181795.0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102378.0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58333.0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45143.0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4387649</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1.1912622E7</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6766561.0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475997.0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263398.0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212599</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212599</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83</v>
      </c>
      <c r="D26" s="50">
        <v>1.3236218E7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1.0846672E7</v>
      </c>
      <c r="E27" s="50">
        <v>769.0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2389546</v>
      </c>
      <c r="E28" s="75">
        <f t="shared" si="2"/>
        <v>-769</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2388777</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245050.0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309556.0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8"/>
      <c r="E32" s="79"/>
      <c r="F32" s="57">
        <f>E30-E31</f>
        <v>-64506</v>
      </c>
      <c r="G32" s="43"/>
      <c r="H32" s="43"/>
      <c r="I32" s="43"/>
      <c r="J32" s="43"/>
      <c r="K32" s="43"/>
      <c r="L32" s="43"/>
      <c r="M32" s="43"/>
      <c r="N32" s="43"/>
      <c r="O32" s="43"/>
      <c r="P32" s="43"/>
      <c r="Q32" s="43"/>
      <c r="R32" s="43"/>
      <c r="S32" s="43"/>
      <c r="T32" s="43"/>
      <c r="U32" s="43"/>
      <c r="V32" s="43"/>
      <c r="W32" s="43"/>
      <c r="X32" s="43"/>
      <c r="Y32" s="43"/>
      <c r="Z32" s="43"/>
    </row>
    <row r="33">
      <c r="A33" s="49"/>
      <c r="B33" s="80" t="s">
        <v>91</v>
      </c>
      <c r="C33" s="51" t="s">
        <v>92</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95</v>
      </c>
      <c r="C36" s="51" t="s">
        <v>96</v>
      </c>
      <c r="D36" s="81"/>
      <c r="E36" s="48">
        <v>7.2118515E7</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2"/>
      <c r="E37" s="48">
        <v>4948694.0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8"/>
      <c r="E38" s="79"/>
      <c r="F38" s="57">
        <f>E36-E37</f>
        <v>67169821</v>
      </c>
      <c r="G38" s="43"/>
      <c r="H38" s="43"/>
      <c r="I38" s="43"/>
      <c r="J38" s="43"/>
      <c r="K38" s="43"/>
      <c r="L38" s="43"/>
      <c r="M38" s="43"/>
      <c r="N38" s="43"/>
      <c r="O38" s="43"/>
      <c r="P38" s="43"/>
      <c r="Q38" s="43"/>
      <c r="R38" s="43"/>
      <c r="S38" s="43"/>
      <c r="T38" s="43"/>
      <c r="U38" s="43"/>
      <c r="V38" s="43"/>
      <c r="W38" s="43"/>
      <c r="X38" s="43"/>
      <c r="Y38" s="43"/>
      <c r="Z38" s="43"/>
    </row>
    <row r="39">
      <c r="A39" s="49"/>
      <c r="B39" s="45" t="s">
        <v>99</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100</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68</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96146955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NATIONAL RESTAURANT ASSOCIATION </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1706719</v>
      </c>
      <c r="D3" s="99">
        <v>1706719.0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7975571</v>
      </c>
      <c r="D7" s="99">
        <v>7975571.0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111</v>
      </c>
      <c r="C8" s="98">
        <f t="shared" si="1"/>
        <v>1112966</v>
      </c>
      <c r="D8" s="99">
        <v>1112966.0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112</v>
      </c>
      <c r="C9" s="98">
        <f t="shared" si="1"/>
        <v>17044289</v>
      </c>
      <c r="D9" s="99">
        <v>1.7044289E7</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1576176</v>
      </c>
      <c r="D10" s="99">
        <v>1576176.0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8815641</v>
      </c>
      <c r="D11" s="99">
        <v>8815641.0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2708218</v>
      </c>
      <c r="D12" s="99">
        <v>2708218.0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1221988</v>
      </c>
      <c r="D15" s="99">
        <v>1221988.0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116651</v>
      </c>
      <c r="D16" s="99">
        <v>116651.0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1816986</v>
      </c>
      <c r="D17" s="99">
        <v>1816986.0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140362</v>
      </c>
      <c r="D19" s="99">
        <v>140362.0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4528758</v>
      </c>
      <c r="D20" s="99">
        <v>4528758.0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889671</v>
      </c>
      <c r="D21" s="99">
        <v>889671.0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5036356</v>
      </c>
      <c r="D22" s="99">
        <v>5036356.0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3378117</v>
      </c>
      <c r="D23" s="99">
        <v>3378117.0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8">
        <f t="shared" si="1"/>
        <v>5249421</v>
      </c>
      <c r="D24" s="99">
        <v>5249421.0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3857530</v>
      </c>
      <c r="D25" s="99">
        <v>3857530.0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631141</v>
      </c>
      <c r="D26" s="99">
        <v>631141.0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821445</v>
      </c>
      <c r="D28" s="99">
        <v>821445.0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340078</v>
      </c>
      <c r="D29" s="99">
        <v>340078.0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13120775</v>
      </c>
      <c r="D31" s="99">
        <v>1.3120775E7</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276134</v>
      </c>
      <c r="D32" s="99">
        <v>276134.0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102" t="s">
        <v>137</v>
      </c>
      <c r="C34" s="98">
        <f t="shared" si="1"/>
        <v>14831585</v>
      </c>
      <c r="D34" s="99">
        <v>1.4831585E7</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138</v>
      </c>
      <c r="C35" s="98">
        <f t="shared" si="1"/>
        <v>515949</v>
      </c>
      <c r="D35" s="99">
        <v>515949.0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139</v>
      </c>
      <c r="C36" s="98">
        <f t="shared" si="1"/>
        <v>293952</v>
      </c>
      <c r="D36" s="99">
        <v>293952.0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4">
        <f t="shared" ref="C40:F40" si="2">sum(C3:C39)</f>
        <v>98006479</v>
      </c>
      <c r="D40" s="104">
        <f t="shared" si="2"/>
        <v>98006479</v>
      </c>
      <c r="E40" s="104">
        <f t="shared" si="2"/>
        <v>0</v>
      </c>
      <c r="F40" s="104">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NATIONAL RESTAURANT ASSOCIATION </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142</v>
      </c>
      <c r="B2" s="45">
        <v>1.0</v>
      </c>
      <c r="C2" s="46" t="s">
        <v>143</v>
      </c>
      <c r="D2" s="111"/>
      <c r="E2" s="112">
        <v>9894569.0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3"/>
      <c r="E5" s="112">
        <v>8024112.0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3"/>
      <c r="E9" s="112">
        <v>1014528.0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1"/>
      <c r="E10" s="112">
        <v>1585379.0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2">
        <v>7.5305047E7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2">
        <v>3.2198596E7</v>
      </c>
      <c r="E12" s="109">
        <f>D11-D12</f>
        <v>43106451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3"/>
      <c r="E13" s="112">
        <v>3.090743E7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3"/>
      <c r="E16" s="112">
        <v>2047599.0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3"/>
      <c r="E17" s="112">
        <v>9.6087744E7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4"/>
      <c r="E18" s="115">
        <f>sum(E2:E17)</f>
        <v>192667812</v>
      </c>
      <c r="F18" s="43"/>
      <c r="G18" s="43"/>
      <c r="H18" s="43"/>
      <c r="I18" s="43"/>
      <c r="J18" s="43"/>
      <c r="K18" s="43"/>
      <c r="L18" s="43"/>
      <c r="M18" s="43"/>
      <c r="N18" s="43"/>
      <c r="O18" s="43"/>
      <c r="P18" s="43"/>
      <c r="Q18" s="43"/>
      <c r="R18" s="43"/>
      <c r="S18" s="43"/>
      <c r="T18" s="43"/>
      <c r="U18" s="43"/>
      <c r="V18" s="43"/>
      <c r="W18" s="43"/>
      <c r="X18" s="43"/>
      <c r="Y18" s="43"/>
      <c r="Z18" s="43"/>
    </row>
    <row r="19">
      <c r="A19" s="44" t="s">
        <v>162</v>
      </c>
      <c r="B19" s="116">
        <v>17.0</v>
      </c>
      <c r="C19" s="117" t="s">
        <v>163</v>
      </c>
      <c r="D19" s="118"/>
      <c r="E19" s="112">
        <v>3.024405E7</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164</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165</v>
      </c>
      <c r="D21" s="118"/>
      <c r="E21" s="112">
        <v>1.1361898E7</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166</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167</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168</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169</v>
      </c>
      <c r="D25" s="122"/>
      <c r="E25" s="119">
        <v>1.6251413E7</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170</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171</v>
      </c>
      <c r="D27" s="118"/>
      <c r="E27" s="119">
        <v>85276.0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172</v>
      </c>
      <c r="D28" s="126"/>
      <c r="E28" s="127">
        <f>sum(E19:E27)</f>
        <v>57942637</v>
      </c>
      <c r="F28" s="43"/>
      <c r="G28" s="43"/>
      <c r="H28" s="43"/>
      <c r="I28" s="43"/>
      <c r="J28" s="43"/>
      <c r="K28" s="43"/>
      <c r="L28" s="43"/>
      <c r="M28" s="43"/>
      <c r="N28" s="43"/>
      <c r="O28" s="43"/>
      <c r="P28" s="43"/>
      <c r="Q28" s="43"/>
      <c r="R28" s="43"/>
      <c r="S28" s="43"/>
      <c r="T28" s="43"/>
      <c r="U28" s="43"/>
      <c r="V28" s="43"/>
      <c r="W28" s="43"/>
      <c r="X28" s="43"/>
      <c r="Y28" s="43"/>
      <c r="Z28" s="43"/>
    </row>
    <row r="29">
      <c r="A29" s="65" t="s">
        <v>173</v>
      </c>
      <c r="B29" s="128"/>
      <c r="C29" s="129" t="s">
        <v>174</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175</v>
      </c>
      <c r="D30" s="118"/>
      <c r="E30" s="112">
        <v>1.30783857E8</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176</v>
      </c>
      <c r="D31" s="118"/>
      <c r="E31" s="112">
        <v>3941318.0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177</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178</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179</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180</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181</v>
      </c>
      <c r="D36" s="132"/>
      <c r="E36" s="127">
        <f>sum(E30:E35)</f>
        <v>134725175</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182</v>
      </c>
      <c r="D37" s="136"/>
      <c r="E37" s="137">
        <f>E36+E28</f>
        <v>192667812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NATIONAL RESTAURANT ASSOCIATION </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183</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184</v>
      </c>
      <c r="C3" s="145" t="s">
        <v>185</v>
      </c>
      <c r="D3" s="146">
        <f>'Expenses 2021'!C40</f>
        <v>98006479</v>
      </c>
      <c r="E3" s="147"/>
      <c r="F3" s="43"/>
      <c r="G3" s="43"/>
      <c r="H3" s="43"/>
      <c r="I3" s="43"/>
      <c r="J3" s="43"/>
      <c r="K3" s="43"/>
      <c r="L3" s="43"/>
      <c r="M3" s="43"/>
      <c r="N3" s="43"/>
      <c r="O3" s="43"/>
      <c r="P3" s="43"/>
      <c r="Q3" s="43"/>
      <c r="R3" s="43"/>
      <c r="S3" s="43"/>
      <c r="T3" s="43"/>
      <c r="U3" s="43"/>
      <c r="V3" s="43"/>
      <c r="W3" s="43"/>
      <c r="X3" s="43"/>
      <c r="Y3" s="43"/>
    </row>
    <row r="4">
      <c r="A4" s="139"/>
      <c r="B4" s="49"/>
      <c r="C4" s="145" t="s">
        <v>186</v>
      </c>
      <c r="D4" s="146">
        <f>'Expenses 2021'!C31</f>
        <v>13120775</v>
      </c>
      <c r="E4" s="147"/>
      <c r="F4" s="43"/>
      <c r="G4" s="43"/>
      <c r="H4" s="43"/>
      <c r="I4" s="43"/>
      <c r="J4" s="43"/>
      <c r="K4" s="43"/>
      <c r="L4" s="43"/>
      <c r="M4" s="43"/>
      <c r="N4" s="43"/>
      <c r="O4" s="43"/>
      <c r="P4" s="43"/>
      <c r="Q4" s="43"/>
      <c r="R4" s="43"/>
      <c r="S4" s="43"/>
      <c r="T4" s="43"/>
      <c r="U4" s="43"/>
      <c r="V4" s="43"/>
      <c r="W4" s="43"/>
      <c r="X4" s="43"/>
      <c r="Y4" s="43"/>
    </row>
    <row r="5">
      <c r="A5" s="139"/>
      <c r="B5" s="49"/>
      <c r="C5" s="145" t="s">
        <v>187</v>
      </c>
      <c r="D5" s="146">
        <f>D3-D4</f>
        <v>84885704</v>
      </c>
      <c r="E5" s="147"/>
      <c r="F5" s="43"/>
      <c r="G5" s="43"/>
      <c r="H5" s="43"/>
      <c r="I5" s="43"/>
      <c r="J5" s="43"/>
      <c r="K5" s="43"/>
      <c r="L5" s="43"/>
      <c r="M5" s="43"/>
      <c r="N5" s="43"/>
      <c r="O5" s="43"/>
      <c r="P5" s="43"/>
      <c r="Q5" s="43"/>
      <c r="R5" s="43"/>
      <c r="S5" s="43"/>
      <c r="T5" s="43"/>
      <c r="U5" s="43"/>
      <c r="V5" s="43"/>
      <c r="W5" s="43"/>
      <c r="X5" s="43"/>
      <c r="Y5" s="43"/>
    </row>
    <row r="6">
      <c r="A6" s="139"/>
      <c r="B6" s="49"/>
      <c r="C6" s="145" t="s">
        <v>188</v>
      </c>
      <c r="D6" s="146">
        <f>D5/12</f>
        <v>7073808.667</v>
      </c>
      <c r="E6" s="147"/>
      <c r="F6" s="43"/>
      <c r="G6" s="43"/>
      <c r="H6" s="43"/>
      <c r="I6" s="43"/>
      <c r="J6" s="43"/>
      <c r="K6" s="43"/>
      <c r="L6" s="43"/>
      <c r="M6" s="43"/>
      <c r="N6" s="43"/>
      <c r="O6" s="43"/>
      <c r="P6" s="43"/>
      <c r="Q6" s="43"/>
      <c r="R6" s="43"/>
      <c r="S6" s="43"/>
      <c r="T6" s="43"/>
      <c r="U6" s="43"/>
      <c r="V6" s="43"/>
      <c r="W6" s="43"/>
      <c r="X6" s="43"/>
      <c r="Y6" s="43"/>
    </row>
    <row r="7">
      <c r="A7" s="139"/>
      <c r="B7" s="49"/>
      <c r="C7" s="145" t="s">
        <v>189</v>
      </c>
      <c r="D7" s="75">
        <f>'Balance Sheet 2021'!E2+'Balance Sheet 2021'!E3</f>
        <v>9894569</v>
      </c>
      <c r="E7" s="147"/>
      <c r="F7" s="43"/>
      <c r="G7" s="43"/>
      <c r="H7" s="43"/>
      <c r="I7" s="43"/>
      <c r="J7" s="43"/>
      <c r="K7" s="43"/>
      <c r="L7" s="43"/>
      <c r="M7" s="43"/>
      <c r="N7" s="43"/>
      <c r="O7" s="43"/>
      <c r="P7" s="43"/>
      <c r="Q7" s="43"/>
      <c r="R7" s="43"/>
      <c r="S7" s="43"/>
      <c r="T7" s="43"/>
      <c r="U7" s="43"/>
      <c r="V7" s="43"/>
      <c r="W7" s="43"/>
      <c r="X7" s="43"/>
      <c r="Y7" s="43"/>
    </row>
    <row r="8">
      <c r="A8" s="139"/>
      <c r="B8" s="49"/>
      <c r="C8" s="148" t="s">
        <v>183</v>
      </c>
      <c r="D8" s="149">
        <f>D7/D6</f>
        <v>1.398761186</v>
      </c>
      <c r="E8" s="150" t="s">
        <v>190</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191</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192</v>
      </c>
      <c r="C11" s="145" t="s">
        <v>193</v>
      </c>
      <c r="D11" s="75">
        <f>'Balance Sheet 2021'!E30</f>
        <v>130783857</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194</v>
      </c>
      <c r="D12" s="75">
        <f>'Expenses 2021'!C40</f>
        <v>98006479</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195</v>
      </c>
      <c r="D13" s="146">
        <f>D12/12</f>
        <v>8167206.583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191</v>
      </c>
      <c r="D14" s="149">
        <f>D11/D13</f>
        <v>16.01329116</v>
      </c>
      <c r="E14" s="150" t="s">
        <v>190</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196</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197</v>
      </c>
      <c r="C17" s="145" t="s">
        <v>198</v>
      </c>
      <c r="D17" s="75">
        <f>sum('Balance Sheet 2021'!E13:E15)</f>
        <v>30907430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194</v>
      </c>
      <c r="D18" s="75">
        <f>'Expenses 2021'!C40</f>
        <v>98006479</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195</v>
      </c>
      <c r="D19" s="146">
        <f>D18/12</f>
        <v>8167206.583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199</v>
      </c>
      <c r="D20" s="149">
        <f>D17/D19</f>
        <v>3.784333075</v>
      </c>
      <c r="E20" s="150" t="s">
        <v>190</v>
      </c>
      <c r="F20" s="43"/>
      <c r="G20" s="43"/>
      <c r="H20" s="43"/>
      <c r="I20" s="43"/>
      <c r="J20" s="43"/>
      <c r="K20" s="43"/>
      <c r="L20" s="43"/>
      <c r="M20" s="43"/>
      <c r="N20" s="43"/>
      <c r="O20" s="43"/>
      <c r="P20" s="43"/>
      <c r="Q20" s="43"/>
      <c r="R20" s="43"/>
      <c r="S20" s="43"/>
      <c r="T20" s="43"/>
      <c r="U20" s="43"/>
      <c r="V20" s="43"/>
      <c r="W20" s="43"/>
      <c r="X20" s="43"/>
      <c r="Y20" s="43"/>
    </row>
    <row r="21">
      <c r="A21" s="139"/>
      <c r="B21" s="49"/>
      <c r="C21" s="154" t="s">
        <v>200</v>
      </c>
      <c r="D21" s="155">
        <f>D20+D8</f>
        <v>5.183094261</v>
      </c>
      <c r="E21" s="156" t="s">
        <v>190</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201</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202</v>
      </c>
      <c r="C24" s="160"/>
      <c r="D24" s="161">
        <f>max('Revenues 2021'!E2:E7,'Revenues 2021'!F10:F15)</f>
        <v>4181795</v>
      </c>
      <c r="E24" s="162" t="s">
        <v>203</v>
      </c>
      <c r="F24" s="43"/>
      <c r="G24" s="43"/>
      <c r="H24" s="43"/>
      <c r="I24" s="43"/>
      <c r="J24" s="43"/>
      <c r="K24" s="43"/>
      <c r="L24" s="43"/>
      <c r="M24" s="43"/>
      <c r="N24" s="43"/>
      <c r="O24" s="43"/>
      <c r="P24" s="43"/>
      <c r="Q24" s="43"/>
      <c r="R24" s="43"/>
      <c r="S24" s="43"/>
      <c r="T24" s="43"/>
      <c r="U24" s="43"/>
      <c r="V24" s="43"/>
      <c r="W24" s="43"/>
      <c r="X24" s="43"/>
      <c r="Y24" s="43"/>
    </row>
    <row r="25">
      <c r="A25" s="139"/>
      <c r="B25" s="49"/>
      <c r="C25" s="145" t="s">
        <v>204</v>
      </c>
      <c r="D25" s="146">
        <f>'Revenues 2021'!F44</f>
        <v>96146955</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201</v>
      </c>
      <c r="D26" s="163">
        <f>D24/D25</f>
        <v>0.04349378511</v>
      </c>
      <c r="E26" s="150" t="s">
        <v>205</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206</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207</v>
      </c>
      <c r="C29" s="145" t="s">
        <v>208</v>
      </c>
      <c r="D29" s="75">
        <f>SUM('Expenses 2021'!C7:C9)</f>
        <v>26132826</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209</v>
      </c>
      <c r="D30" s="75">
        <f>SUM('Expenses 2021'!C10:C12)</f>
        <v>13100035</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210</v>
      </c>
      <c r="D31" s="75">
        <f>sum(D29:D30)</f>
        <v>39232861</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185</v>
      </c>
      <c r="D32" s="75">
        <f>'Expenses 2021'!C40</f>
        <v>98006479</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211</v>
      </c>
      <c r="D33" s="163">
        <f>D31/D32</f>
        <v>0.400308851</v>
      </c>
      <c r="E33" s="150" t="s">
        <v>212</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213</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214</v>
      </c>
      <c r="C36" s="145" t="s">
        <v>215</v>
      </c>
      <c r="D36" s="75">
        <f>SUM('Expenses 2021'!C10:C11)</f>
        <v>10391817</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208</v>
      </c>
      <c r="D37" s="75">
        <f>SUM('Expenses 2021'!C7:C9)</f>
        <v>26132826</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213</v>
      </c>
      <c r="D38" s="163">
        <f>D36/D37</f>
        <v>0.3976537784</v>
      </c>
      <c r="E38" s="150" t="s">
        <v>216</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217</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218</v>
      </c>
      <c r="C41" s="148" t="s">
        <v>219</v>
      </c>
      <c r="D41" s="75">
        <f>'Expenses 2021'!D40</f>
        <v>98006479</v>
      </c>
      <c r="E41" s="165">
        <f t="shared" ref="E41:E44" si="1">D41/$D$44</f>
        <v>1</v>
      </c>
      <c r="F41" s="43"/>
      <c r="G41" s="43"/>
      <c r="H41" s="43"/>
      <c r="I41" s="43"/>
      <c r="J41" s="43"/>
      <c r="K41" s="43"/>
      <c r="L41" s="43"/>
      <c r="M41" s="43"/>
      <c r="N41" s="43"/>
      <c r="O41" s="43"/>
      <c r="P41" s="43"/>
      <c r="Q41" s="43"/>
      <c r="R41" s="43"/>
      <c r="S41" s="43"/>
      <c r="T41" s="43"/>
      <c r="U41" s="43"/>
      <c r="V41" s="43"/>
      <c r="W41" s="43"/>
      <c r="X41" s="43"/>
      <c r="Y41" s="43"/>
    </row>
    <row r="42">
      <c r="A42" s="139"/>
      <c r="B42" s="49"/>
      <c r="C42" s="148" t="s">
        <v>220</v>
      </c>
      <c r="D42" s="146">
        <f>'Expenses 2021'!E40</f>
        <v>0</v>
      </c>
      <c r="E42" s="165">
        <f t="shared" si="1"/>
        <v>0</v>
      </c>
      <c r="F42" s="43"/>
      <c r="G42" s="43"/>
      <c r="H42" s="43"/>
      <c r="I42" s="43"/>
      <c r="J42" s="43"/>
      <c r="K42" s="43"/>
      <c r="L42" s="43"/>
      <c r="M42" s="43"/>
      <c r="N42" s="43"/>
      <c r="O42" s="43"/>
      <c r="P42" s="43"/>
      <c r="Q42" s="43"/>
      <c r="R42" s="43"/>
      <c r="S42" s="43"/>
      <c r="T42" s="43"/>
      <c r="U42" s="43"/>
      <c r="V42" s="43"/>
      <c r="W42" s="43"/>
      <c r="X42" s="43"/>
      <c r="Y42" s="43"/>
    </row>
    <row r="43">
      <c r="A43" s="139"/>
      <c r="B43" s="49"/>
      <c r="C43" s="148" t="s">
        <v>221</v>
      </c>
      <c r="D43" s="146">
        <f>'Expenses 2021'!F40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9"/>
      <c r="B44" s="49"/>
      <c r="C44" s="145" t="s">
        <v>185</v>
      </c>
      <c r="D44" s="146">
        <f>sum(D41:D43)</f>
        <v>98006479</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222</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223</v>
      </c>
      <c r="C47" s="145" t="s">
        <v>224</v>
      </c>
      <c r="D47" s="146">
        <f>'Revenues 2021'!F9</f>
        <v>3373432</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225</v>
      </c>
      <c r="D48" s="146">
        <f>'Expenses 2021'!F40</f>
        <v>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226</v>
      </c>
      <c r="D49" s="166">
        <v>0.0</v>
      </c>
      <c r="E49" s="150" t="s">
        <v>227</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228</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229</v>
      </c>
      <c r="C52" s="145" t="s">
        <v>230</v>
      </c>
      <c r="D52" s="146">
        <f>sum('Balance Sheet 2021'!E2:E10)</f>
        <v>20518588</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231</v>
      </c>
      <c r="D53" s="146">
        <f>sum('Balance Sheet 2021'!E19:E22)</f>
        <v>41605948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232</v>
      </c>
      <c r="D54" s="168">
        <f>D52/D53</f>
        <v>0.4931647754</v>
      </c>
      <c r="E54" s="150" t="s">
        <v>233</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234</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235</v>
      </c>
      <c r="C57" s="145" t="s">
        <v>236</v>
      </c>
      <c r="D57" s="146">
        <f>sum('Balance Sheet 2021'!E25:E26)</f>
        <v>16251413</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237</v>
      </c>
      <c r="D58" s="146">
        <f>'Balance Sheet 2021'!E18</f>
        <v>192667812</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238</v>
      </c>
      <c r="D59" s="169">
        <f>D57/D58</f>
        <v>0.08434939304</v>
      </c>
      <c r="E59" s="150" t="s">
        <v>239</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NATIONAL RESTAURANT ASSOCIATION </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1427300.0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4498055.0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5925355</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4110808.0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67</v>
      </c>
      <c r="D11" s="61"/>
      <c r="E11" s="61"/>
      <c r="F11" s="62">
        <v>186622.0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83333.0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4380763</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1197741.0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6249372.0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518710.0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248415.0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270295</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270295</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240</v>
      </c>
      <c r="D26" s="50">
        <v>8336679.0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7800631.0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536048</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536048</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246720.0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346182.0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8"/>
      <c r="E32" s="79"/>
      <c r="F32" s="57">
        <f>E30-E31</f>
        <v>-99462</v>
      </c>
      <c r="G32" s="43"/>
      <c r="H32" s="43"/>
      <c r="I32" s="43"/>
      <c r="J32" s="43"/>
      <c r="K32" s="43"/>
      <c r="L32" s="43"/>
      <c r="M32" s="43"/>
      <c r="N32" s="43"/>
      <c r="O32" s="43"/>
      <c r="P32" s="43"/>
      <c r="Q32" s="43"/>
      <c r="R32" s="43"/>
      <c r="S32" s="43"/>
      <c r="T32" s="43"/>
      <c r="U32" s="43"/>
      <c r="V32" s="43"/>
      <c r="W32" s="43"/>
      <c r="X32" s="43"/>
      <c r="Y32" s="43"/>
      <c r="Z32" s="43"/>
    </row>
    <row r="33">
      <c r="A33" s="49"/>
      <c r="B33" s="80" t="s">
        <v>91</v>
      </c>
      <c r="C33" s="51" t="s">
        <v>92</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95</v>
      </c>
      <c r="C36" s="51" t="s">
        <v>96</v>
      </c>
      <c r="D36" s="81"/>
      <c r="E36" s="48">
        <v>8.5303968E7</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2"/>
      <c r="E37" s="48">
        <v>6509750.0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8"/>
      <c r="E38" s="79"/>
      <c r="F38" s="57">
        <f>E36-E37</f>
        <v>78794218</v>
      </c>
      <c r="G38" s="43"/>
      <c r="H38" s="43"/>
      <c r="I38" s="43"/>
      <c r="J38" s="43"/>
      <c r="K38" s="43"/>
      <c r="L38" s="43"/>
      <c r="M38" s="43"/>
      <c r="N38" s="43"/>
      <c r="O38" s="43"/>
      <c r="P38" s="43"/>
      <c r="Q38" s="43"/>
      <c r="R38" s="43"/>
      <c r="S38" s="43"/>
      <c r="T38" s="43"/>
      <c r="U38" s="43"/>
      <c r="V38" s="43"/>
      <c r="W38" s="43"/>
      <c r="X38" s="43"/>
      <c r="Y38" s="43"/>
      <c r="Z38" s="43"/>
    </row>
    <row r="39">
      <c r="A39" s="49"/>
      <c r="B39" s="45" t="s">
        <v>99</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68</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97254330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NATIONAL RESTAURANT ASSOCIATION </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2916782</v>
      </c>
      <c r="D3" s="99">
        <v>2916782.0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7279962</v>
      </c>
      <c r="D7" s="99">
        <v>7279962.0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111</v>
      </c>
      <c r="C8" s="98">
        <f t="shared" si="1"/>
        <v>1450968</v>
      </c>
      <c r="D8" s="99">
        <v>1450968.0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23945271</v>
      </c>
      <c r="D9" s="99">
        <v>2.3945271E7</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1658334</v>
      </c>
      <c r="D10" s="99">
        <v>1658334.0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12479204</v>
      </c>
      <c r="D11" s="99">
        <v>1.2479204E7</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2913729</v>
      </c>
      <c r="D12" s="99">
        <v>2913729.0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719248</v>
      </c>
      <c r="D15" s="99">
        <v>719248.0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182424</v>
      </c>
      <c r="D16" s="99">
        <v>182424.0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1639256</v>
      </c>
      <c r="D17" s="99">
        <v>1639256.0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128162</v>
      </c>
      <c r="D19" s="99">
        <v>128162.0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5569814</v>
      </c>
      <c r="D20" s="99">
        <v>5569814.0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1588988</v>
      </c>
      <c r="D21" s="99">
        <v>1588988.0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7290939</v>
      </c>
      <c r="D22" s="99">
        <v>7290939.0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4162589</v>
      </c>
      <c r="D23" s="99">
        <v>4162589.0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8">
        <f t="shared" si="1"/>
        <v>6292896</v>
      </c>
      <c r="D24" s="99">
        <v>6292896.0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3266784</v>
      </c>
      <c r="D25" s="99">
        <v>3266784.0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1567659</v>
      </c>
      <c r="D26" s="99">
        <v>1567659.0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2900274</v>
      </c>
      <c r="D28" s="99">
        <v>2900274.0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187652</v>
      </c>
      <c r="D29" s="99">
        <v>187652.0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3346989</v>
      </c>
      <c r="D31" s="99">
        <v>3346989.0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291676</v>
      </c>
      <c r="D32" s="99">
        <v>291676.0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60" t="s">
        <v>241</v>
      </c>
      <c r="C34" s="98">
        <f t="shared" si="1"/>
        <v>15213390</v>
      </c>
      <c r="D34" s="99">
        <v>1.521339E7</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138</v>
      </c>
      <c r="C35" s="98">
        <f t="shared" si="1"/>
        <v>1214299</v>
      </c>
      <c r="D35" s="99">
        <v>1214299.0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242</v>
      </c>
      <c r="C36" s="98">
        <f t="shared" si="1"/>
        <v>522393</v>
      </c>
      <c r="D36" s="99">
        <v>522393.0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4">
        <f t="shared" ref="C40:F40" si="2">sum(C3:C39)</f>
        <v>108729682</v>
      </c>
      <c r="D40" s="104">
        <f t="shared" si="2"/>
        <v>108729682</v>
      </c>
      <c r="E40" s="104">
        <f t="shared" si="2"/>
        <v>0</v>
      </c>
      <c r="F40" s="104">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NATIONAL RESTAURANT ASSOCIATION </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142</v>
      </c>
      <c r="B2" s="45">
        <v>1.0</v>
      </c>
      <c r="C2" s="46" t="s">
        <v>143</v>
      </c>
      <c r="D2" s="111"/>
      <c r="E2" s="112">
        <v>4.0552463E7</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3"/>
      <c r="E5" s="112">
        <v>9681748.0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3"/>
      <c r="E9" s="112">
        <v>1017719.0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1"/>
      <c r="E10" s="112">
        <v>2058831.0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2">
        <v>8.6763657E7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2">
        <v>3.5254733E7</v>
      </c>
      <c r="E12" s="109">
        <f>D11-D12</f>
        <v>51508924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3"/>
      <c r="E13" s="112">
        <v>9.726831E7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3"/>
      <c r="E16" s="112">
        <v>1843572.0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3"/>
      <c r="E17" s="112">
        <v>4810575.0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4"/>
      <c r="E18" s="115">
        <f>sum(E2:E17)</f>
        <v>208742142</v>
      </c>
      <c r="F18" s="43"/>
      <c r="G18" s="43"/>
      <c r="H18" s="43"/>
      <c r="I18" s="43"/>
      <c r="J18" s="43"/>
      <c r="K18" s="43"/>
      <c r="L18" s="43"/>
      <c r="M18" s="43"/>
      <c r="N18" s="43"/>
      <c r="O18" s="43"/>
      <c r="P18" s="43"/>
      <c r="Q18" s="43"/>
      <c r="R18" s="43"/>
      <c r="S18" s="43"/>
      <c r="T18" s="43"/>
      <c r="U18" s="43"/>
      <c r="V18" s="43"/>
      <c r="W18" s="43"/>
      <c r="X18" s="43"/>
      <c r="Y18" s="43"/>
      <c r="Z18" s="43"/>
    </row>
    <row r="19">
      <c r="A19" s="44" t="s">
        <v>162</v>
      </c>
      <c r="B19" s="116">
        <v>17.0</v>
      </c>
      <c r="C19" s="117" t="s">
        <v>163</v>
      </c>
      <c r="D19" s="118"/>
      <c r="E19" s="112">
        <v>3.6111997E7</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164</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165</v>
      </c>
      <c r="D21" s="118"/>
      <c r="E21" s="112">
        <v>1.3225702E7</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166</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167</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168</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169</v>
      </c>
      <c r="D25" s="122"/>
      <c r="E25" s="119">
        <v>3907607.0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170</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171</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172</v>
      </c>
      <c r="D28" s="126"/>
      <c r="E28" s="127">
        <f>sum(E19:E27)</f>
        <v>53245306</v>
      </c>
      <c r="F28" s="43"/>
      <c r="G28" s="43"/>
      <c r="H28" s="43"/>
      <c r="I28" s="43"/>
      <c r="J28" s="43"/>
      <c r="K28" s="43"/>
      <c r="L28" s="43"/>
      <c r="M28" s="43"/>
      <c r="N28" s="43"/>
      <c r="O28" s="43"/>
      <c r="P28" s="43"/>
      <c r="Q28" s="43"/>
      <c r="R28" s="43"/>
      <c r="S28" s="43"/>
      <c r="T28" s="43"/>
      <c r="U28" s="43"/>
      <c r="V28" s="43"/>
      <c r="W28" s="43"/>
      <c r="X28" s="43"/>
      <c r="Y28" s="43"/>
      <c r="Z28" s="43"/>
    </row>
    <row r="29">
      <c r="A29" s="65" t="s">
        <v>173</v>
      </c>
      <c r="B29" s="128"/>
      <c r="C29" s="129" t="s">
        <v>174</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175</v>
      </c>
      <c r="D30" s="118"/>
      <c r="E30" s="112">
        <v>1.51567518E8</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176</v>
      </c>
      <c r="D31" s="118"/>
      <c r="E31" s="112">
        <v>3929318.0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177</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178</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179</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180</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181</v>
      </c>
      <c r="D36" s="132"/>
      <c r="E36" s="127">
        <f>sum(E30:E35)</f>
        <v>155496836</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182</v>
      </c>
      <c r="D37" s="136"/>
      <c r="E37" s="137">
        <f>E36+E28</f>
        <v>208742142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