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<sst xmlns="http://schemas.openxmlformats.org/spreadsheetml/2006/main" count="866" uniqueCount="249">
  <si>
    <t>UNITED WAY OF MISSOULA COUNTY</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</si>
  <si>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</si>
  <si>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</si>
  <si>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</si>
  <si>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</si>
  <si>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</si>
  <si>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</si>
  <si>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</si>
  <si>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</si>
  <si>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</si>
  <si>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</si>
  <si>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</si>
  <si>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</si>
  <si>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</si>
  <si>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</si>
  <si>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</si>
  <si>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</si>
  <si>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</si>
  <si>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</si>
  <si>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</si>
  <si>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</si>
  <si>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</si>
  <si>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</si>
  <si>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</si>
  <si>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</si>
  <si>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</si>
  <si>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</si>
  <si>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</si>
  <si>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</si>
  <si>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</si>
  <si>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</si>
  <si>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</si>
  <si>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</si>
  <si>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</si>
  <si>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</si>
  <si>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</si>
  <si>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</si>
  <si>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</si>
  <si>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</si>
  <si>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</si>
  <si>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</si>
  <si>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</si>
  <si>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</si>
  <si>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</si>
  <si>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</si>
  <si>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</si>
  <si>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</si>
  <si>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</si>
  <si>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</si>
  <si>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</si>
  <si>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</si>
  <si>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</si>
  <si>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</si>
  <si>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</si>
  <si>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</si>
  <si>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</si>
  <si>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</si>
  <si>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</si>
  <si>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</si>
  <si>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</si>
  <si>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</si>
  <si>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</si>
  <si>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</si>
  <si>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</si>
  <si>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</si>
  <si>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</si>
  <si>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</si>
  <si>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</si>
  <si>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</si>
  <si>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</si>
  <si>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</si>
  <si>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</si>
  <si>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</si>
  <si>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</si>
  <si>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</si>
  <si>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</si>
  <si>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</si>
  <si>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</si>
  <si>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</si>
  <si>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</si>
  <si>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</si>
  <si>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</si>
  <si>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</si>
  <si>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</si>
  <si>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</si>
  <si>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</si>
  <si>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</si>
  <si>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</si>
  <si>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</si>
  <si>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</si>
  <si>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</si>
  <si>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</si>
  <si>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</si>
  <si>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</si>
  <si>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</si>
  <si>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</si>
  <si>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OTHER INCOME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</si>
  <si>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</si>
  <si>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</si>
  <si>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</si>
  <si>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</si>
  <si>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</si>
  <si>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</si>
  <si>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</si>
  <si>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</si>
  <si>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</si>
  <si>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</si>
  <si>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</si>
  <si>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</si>
  <si>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</si>
  <si>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</si>
  <si>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</si>
  <si>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</si>
  <si>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</si>
  <si>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</si>
  <si>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</si>
  <si>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</si>
  <si>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</si>
  <si>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</si>
  <si>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</si>
  <si>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</si>
  <si>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</si>
  <si>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</si>
  <si>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</si>
  <si>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</si>
  <si>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</si>
  <si>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</si>
  <si>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</si>
  <si>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</si>
  <si>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</si>
  <si>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</si>
  <si>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</si>
  <si>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</si>
  <si>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</si>
  <si>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SPECIAL PROJECTS</t>
  </si>
  <si>
    <t>UNITED WAY WORLDWIDE</t>
  </si>
  <si>
    <t>EQUIPMENT RENTAL</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</si>
  <si>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</si>
  <si>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</si>
  <si>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</si>
  <si>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</si>
  <si>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</si>
  <si>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</si>
  <si>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</si>
  <si>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</si>
  <si>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</si>
  <si>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</si>
  <si>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</si>
  <si>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</si>
  <si>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</si>
  <si>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</si>
  <si>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</si>
  <si>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</si>
  <si>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</si>
  <si>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</si>
  <si>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</si>
  <si>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</si>
  <si>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</si>
  <si>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</si>
  <si>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</si>
  <si>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</si>
  <si>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</si>
  <si>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</si>
  <si>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</si>
  <si>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</si>
  <si>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</si>
  <si>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</si>
  <si>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</si>
  <si>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</si>
  <si>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</si>
  <si>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</si>
  <si>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</si>
  <si>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</si>
  <si>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</si>
  <si>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</si>
  <si>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</si>
  <si>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</si>
  <si>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</si>
  <si>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</si>
  <si>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</si>
  <si>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</si>
  <si>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</si>
  <si>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</si>
  <si>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</si>
  <si>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</si>
  <si>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</si>
  <si>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</si>
  <si>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</si>
  <si>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</si>
  <si>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</si>
  <si>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</si>
  <si>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</si>
  <si>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</si>
  <si>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</si>
  <si>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</si>
  <si>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</si>
  <si>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</si>
  <si>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</si>
  <si>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</si>
  <si>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</si>
  <si>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</si>
  <si>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</si>
  <si>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</si>
  <si>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</si>
  <si>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</si>
  <si>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</si>
  <si>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</si>
  <si>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</si>
  <si>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</si>
  <si>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</si>
  <si>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</si>
  <si>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</si>
  <si>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</si>
  <si>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</si>
  <si>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</si>
  <si>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</si>
  <si>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</si>
  <si>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</si>
  <si>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</si>
  <si>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</si>
  <si>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</si>
  <si>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</si>
  <si>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</si>
  <si>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</si>
  <si>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</si>
  <si>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</si>
  <si>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</si>
  <si>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</si>
  <si>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</si>
  <si>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</si>
  <si>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</si>
  <si>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</si>
  <si>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</si>
  <si>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</si>
  <si>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</si>
  <si>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</si>
  <si>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</si>
  <si>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</si>
  <si>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IN-KIND</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</si>
  <si>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</si>
  <si>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</si>
  <si>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 xml:space="preserve"> EQUIPMENT RENTAL</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</si>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</sst>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0" fillId="0" fontId="2" numFmtId="0" xfId="0" applyAlignment="1" applyFont="1">
      <alignment readingOrder="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UNITED WAY OF MISSOULA COUNTY</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2023'!C40</f>
        <v>1417880</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2023'!C31</f>
        <v>10051</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1407829</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117319.0833</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2023'!E2+'Balance Sheet 2023'!E3</f>
        <v>122419</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1.043470478</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2023'!E30</f>
        <v>1087871</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2023'!C40</f>
        <v>1417880</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118156.6667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9.207021751</v>
      </c>
      <c r="E14" s="149" t="s">
        <v>187</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2023'!E13:E15)</f>
        <v>1159307</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2023'!C40</f>
        <v>1417880</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118156.6667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9.811608881</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10.85507936</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2023'!E2:E7,'Revenues 2023'!F10:F15)</f>
        <v>1253589</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2023'!F44</f>
        <v>1561520</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0.8028004765</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2023'!C7:C9)</f>
        <v>714512</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2023'!C10:C12)</f>
        <v>121187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835699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2023'!C40</f>
        <v>1417880</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0.5894003724</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2023'!C10:C11)</f>
        <v>62566</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2023'!C7:C9)</f>
        <v>714512</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0.08756465952</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239</v>
      </c>
      <c r="D41" s="75">
        <f>'Expenses 2023'!D40</f>
        <v>1110610</v>
      </c>
      <c r="E41" s="164">
        <f t="shared" ref="E41:E44" si="1">D41/$D$44</f>
        <v>0.7832891359</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2023'!E40</f>
        <v>167042</v>
      </c>
      <c r="E42" s="164">
        <f t="shared" si="1"/>
        <v>0.1178110983</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2023'!F40</f>
        <v>140228</v>
      </c>
      <c r="E43" s="164">
        <f t="shared" si="1"/>
        <v>0.09889976585</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1417880</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2023'!F9</f>
        <v>1466334</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2023'!F40</f>
        <v>140228</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10.45678466</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2023'!E2:E10)</f>
        <v>447227</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2023'!E19:E22)</f>
        <v>307084</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1.456366988</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2023'!E18</f>
        <v>2480136</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UNITED WAY OF MISSOULA COUNTY</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436290.0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1201182.0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1637472</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82156.0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240</v>
      </c>
      <c r="D26" s="50">
        <v>86700.0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34860.0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51840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51840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1771468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UNITED WAY OF MISSOULA COUNTY</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9006</v>
      </c>
      <c r="D3" s="99">
        <v>9006.0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174414</v>
      </c>
      <c r="D7" s="99">
        <v>105716.0</v>
      </c>
      <c r="E7" s="99">
        <v>34349.0</v>
      </c>
      <c r="F7" s="99">
        <v>34349.0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440875</v>
      </c>
      <c r="D9" s="99">
        <v>335167.0</v>
      </c>
      <c r="E9" s="99">
        <v>48441.0</v>
      </c>
      <c r="F9" s="99">
        <v>57267.0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7777</v>
      </c>
      <c r="D10" s="99">
        <v>5444.0</v>
      </c>
      <c r="E10" s="99">
        <v>1166.0</v>
      </c>
      <c r="F10" s="99">
        <v>1167.0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41928</v>
      </c>
      <c r="D11" s="99">
        <v>24841.0</v>
      </c>
      <c r="E11" s="99">
        <v>9620.0</v>
      </c>
      <c r="F11" s="99">
        <v>7467.0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51595</v>
      </c>
      <c r="D12" s="99">
        <v>33045.0</v>
      </c>
      <c r="E12" s="99">
        <v>11622.0</v>
      </c>
      <c r="F12" s="99">
        <v>6928.0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28950</v>
      </c>
      <c r="D16" s="99">
        <v>20264.0</v>
      </c>
      <c r="E16" s="99">
        <v>4343.0</v>
      </c>
      <c r="F16" s="99">
        <v>4343.0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12735</v>
      </c>
      <c r="D20" s="99">
        <v>8915.0</v>
      </c>
      <c r="E20" s="99">
        <v>1910.0</v>
      </c>
      <c r="F20" s="99">
        <v>1910.0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24120</v>
      </c>
      <c r="D21" s="99">
        <v>9937.0</v>
      </c>
      <c r="E21" s="99">
        <v>2960.0</v>
      </c>
      <c r="F21" s="99">
        <v>11223.0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22259</v>
      </c>
      <c r="D22" s="99">
        <v>8266.0</v>
      </c>
      <c r="E22" s="99">
        <v>3462.0</v>
      </c>
      <c r="F22" s="99">
        <v>10531.0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71467</v>
      </c>
      <c r="D25" s="99">
        <v>46503.0</v>
      </c>
      <c r="E25" s="99">
        <v>24613.0</v>
      </c>
      <c r="F25" s="99">
        <v>351.0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24960</v>
      </c>
      <c r="D26" s="99">
        <v>18290.0</v>
      </c>
      <c r="E26" s="99">
        <v>4791.0</v>
      </c>
      <c r="F26" s="99">
        <v>1879.0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2840</v>
      </c>
      <c r="D29" s="99">
        <v>1988.0</v>
      </c>
      <c r="E29" s="99">
        <v>426.0</v>
      </c>
      <c r="F29" s="99">
        <v>426.0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27557</v>
      </c>
      <c r="D31" s="99">
        <v>19289.0</v>
      </c>
      <c r="E31" s="99">
        <v>4134.0</v>
      </c>
      <c r="F31" s="99">
        <v>4134.0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6600</v>
      </c>
      <c r="D32" s="99">
        <v>4620.0</v>
      </c>
      <c r="E32" s="99">
        <v>990.0</v>
      </c>
      <c r="F32" s="99">
        <v>990.0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175" t="s">
        <v>134</v>
      </c>
      <c r="C34" s="98">
        <f t="shared" si="1"/>
        <v>664618</v>
      </c>
      <c r="D34" s="99">
        <v>664618.0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9481</v>
      </c>
      <c r="D35" s="99">
        <v>6637.0</v>
      </c>
      <c r="E35" s="99">
        <v>1422.0</v>
      </c>
      <c r="F35" s="99">
        <v>1422.0</v>
      </c>
      <c r="G35" s="43"/>
      <c r="H35" s="43"/>
      <c r="I35" s="43"/>
      <c r="J35" s="43"/>
      <c r="K35" s="43"/>
      <c r="L35" s="43"/>
      <c r="M35" s="43"/>
      <c r="N35" s="43"/>
      <c r="O35" s="43"/>
      <c r="P35" s="43"/>
      <c r="Q35" s="43"/>
      <c r="R35" s="43"/>
      <c r="S35" s="43"/>
      <c r="T35" s="43"/>
      <c r="U35" s="43"/>
      <c r="V35" s="43"/>
      <c r="W35" s="43"/>
      <c r="X35" s="43"/>
      <c r="Y35" s="43"/>
      <c r="Z35" s="43"/>
    </row>
    <row r="36">
      <c r="A36" s="45" t="s">
        <v>50</v>
      </c>
      <c r="B36" s="102" t="s">
        <v>241</v>
      </c>
      <c r="C36" s="98">
        <f t="shared" si="1"/>
        <v>1718</v>
      </c>
      <c r="D36" s="99">
        <v>1202.0</v>
      </c>
      <c r="E36" s="99">
        <v>258.0</v>
      </c>
      <c r="F36" s="99">
        <v>258.0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1622900</v>
      </c>
      <c r="D40" s="103">
        <f t="shared" si="2"/>
        <v>1323748</v>
      </c>
      <c r="E40" s="103">
        <f t="shared" si="2"/>
        <v>154507</v>
      </c>
      <c r="F40" s="103">
        <f t="shared" si="2"/>
        <v>144645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UNITED WAY OF MISSOULA COUNTY</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269558.0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33584.0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38639.0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995835.0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184495.0</v>
      </c>
      <c r="E12" s="108">
        <f>D11-D12</f>
        <v>811340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1223451.0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118862.0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2495434</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56134.0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348292.0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22228.0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97580.0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524234</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1303891.0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667319.0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1971210</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2495444</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UNITED WAY OF MISSOULA COUNTY</v>
      </c>
      <c r="B1" s="2">
        <f>'Revenues 2024'!C1</f>
        <v>2024</v>
      </c>
      <c r="C1" s="176"/>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2024'!C40</f>
        <v>1622900</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2024'!C31</f>
        <v>27557</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1595343</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132945.25</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2024'!E2+'Balance Sheet 2024'!E3</f>
        <v>269558</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2.027586544</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2024'!E30</f>
        <v>1303891</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2024'!C40</f>
        <v>1622900</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135241.6667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9.641192926</v>
      </c>
      <c r="E14" s="149" t="s">
        <v>187</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2024'!E13:E15)</f>
        <v>1223451</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2024'!C40</f>
        <v>1622900</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135241.6667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9.046405817</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11.07399236</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2024'!E2:E7,'Revenues 2024'!F10:F15)</f>
        <v>1201182</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2024'!F44</f>
        <v>1771468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0.6780715203</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2024'!C7:C9)</f>
        <v>615289</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2024'!C10:C12)</f>
        <v>101300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716589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2024'!C40</f>
        <v>1622900</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0.4415484626</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2024'!C10:C11)</f>
        <v>49705</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2024'!C7:C9)</f>
        <v>615289</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0.08078317669</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242</v>
      </c>
      <c r="D41" s="75">
        <f>'Expenses 2024'!D40</f>
        <v>1323748</v>
      </c>
      <c r="E41" s="164">
        <f t="shared" ref="E41:E44" si="1">D41/$D$44</f>
        <v>0.8156682482</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2024'!E40</f>
        <v>154507</v>
      </c>
      <c r="E42" s="164">
        <f t="shared" si="1"/>
        <v>0.09520426397</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2024'!F40</f>
        <v>144645</v>
      </c>
      <c r="E43" s="164">
        <f t="shared" si="1"/>
        <v>0.08912748783</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1622900</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2024'!F9</f>
        <v>1637472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2024'!F40</f>
        <v>144645</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11.32062636</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2024'!E2:E10)</f>
        <v>341781</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2024'!E19:E22)</f>
        <v>404426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0.8451014524</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2024'!E18</f>
        <v>2495434</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UNITED WAY OF MISSOULA COUNTY</v>
      </c>
      <c r="B1" s="2" t="s">
        <v>243</v>
      </c>
      <c r="C1" s="138"/>
      <c r="D1" s="138"/>
      <c r="E1" s="138"/>
      <c r="F1" s="139"/>
      <c r="G1" s="139"/>
      <c r="H1" s="139"/>
      <c r="I1" s="43"/>
      <c r="J1" s="43"/>
      <c r="K1" s="43"/>
      <c r="L1" s="43"/>
      <c r="M1" s="43"/>
      <c r="N1" s="43"/>
      <c r="O1" s="43"/>
      <c r="P1" s="43"/>
      <c r="Q1" s="43"/>
      <c r="R1" s="43"/>
      <c r="S1" s="43"/>
      <c r="T1" s="43"/>
      <c r="U1" s="43"/>
      <c r="V1" s="43"/>
      <c r="W1" s="43"/>
      <c r="X1" s="43"/>
      <c r="Y1" s="43"/>
    </row>
    <row r="2">
      <c r="A2" s="140" t="s">
        <v>180</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181</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244</v>
      </c>
      <c r="E4" s="45" t="s">
        <v>245</v>
      </c>
      <c r="F4" s="45" t="s">
        <v>246</v>
      </c>
      <c r="G4" s="59" t="s">
        <v>247</v>
      </c>
      <c r="H4" s="59"/>
      <c r="I4" s="43"/>
      <c r="J4" s="43"/>
      <c r="K4" s="43"/>
      <c r="L4" s="43"/>
      <c r="M4" s="43"/>
      <c r="N4" s="43"/>
      <c r="O4" s="43"/>
      <c r="P4" s="43"/>
      <c r="Q4" s="43"/>
      <c r="R4" s="43"/>
      <c r="S4" s="43"/>
      <c r="T4" s="43"/>
      <c r="U4" s="43"/>
      <c r="V4" s="43"/>
      <c r="W4" s="43"/>
      <c r="X4" s="43"/>
      <c r="Y4" s="43"/>
    </row>
    <row r="5">
      <c r="A5" s="138"/>
      <c r="B5" s="49"/>
      <c r="C5" s="147" t="s">
        <v>180</v>
      </c>
      <c r="D5" s="177">
        <f>'Ratios 2022'!D8</f>
        <v>3.142940015</v>
      </c>
      <c r="E5" s="177">
        <f>'Ratios 2023'!D8</f>
        <v>1.043470478</v>
      </c>
      <c r="F5" s="177">
        <f>'Ratios 2024'!D8</f>
        <v>2.027586544</v>
      </c>
      <c r="G5" s="177">
        <f>average(D5:F5)</f>
        <v>2.071332346</v>
      </c>
      <c r="H5" s="149" t="s">
        <v>187</v>
      </c>
      <c r="I5" s="43"/>
      <c r="J5" s="43"/>
      <c r="K5" s="43"/>
      <c r="L5" s="43"/>
      <c r="M5" s="43"/>
      <c r="N5" s="43"/>
      <c r="O5" s="43"/>
      <c r="P5" s="43"/>
      <c r="Q5" s="43"/>
      <c r="R5" s="43"/>
      <c r="S5" s="43"/>
      <c r="T5" s="43"/>
      <c r="U5" s="43"/>
      <c r="V5" s="43"/>
      <c r="W5" s="43"/>
      <c r="X5" s="43"/>
      <c r="Y5" s="43"/>
    </row>
    <row r="6">
      <c r="A6" s="138"/>
      <c r="B6" s="52"/>
      <c r="C6" s="45"/>
      <c r="D6" s="45"/>
      <c r="E6" s="45"/>
      <c r="F6" s="178"/>
      <c r="G6" s="178"/>
      <c r="H6" s="178"/>
      <c r="I6" s="43"/>
      <c r="J6" s="43"/>
      <c r="K6" s="43"/>
      <c r="L6" s="43"/>
      <c r="M6" s="43"/>
      <c r="N6" s="43"/>
      <c r="O6" s="43"/>
      <c r="P6" s="43"/>
      <c r="Q6" s="43"/>
      <c r="R6" s="43"/>
      <c r="S6" s="43"/>
      <c r="T6" s="43"/>
      <c r="U6" s="43"/>
      <c r="V6" s="43"/>
      <c r="W6" s="43"/>
      <c r="X6" s="43"/>
      <c r="Y6" s="43"/>
    </row>
    <row r="7">
      <c r="A7" s="140" t="s">
        <v>188</v>
      </c>
      <c r="B7" s="5"/>
      <c r="C7" s="179"/>
      <c r="D7" s="179"/>
      <c r="E7" s="179"/>
      <c r="F7" s="179"/>
      <c r="G7" s="179"/>
      <c r="H7" s="179"/>
      <c r="I7" s="43"/>
      <c r="J7" s="43"/>
      <c r="K7" s="43"/>
      <c r="L7" s="43"/>
      <c r="M7" s="43"/>
      <c r="N7" s="43"/>
      <c r="O7" s="43"/>
      <c r="P7" s="43"/>
      <c r="Q7" s="43"/>
      <c r="R7" s="43"/>
      <c r="S7" s="43"/>
      <c r="T7" s="43"/>
      <c r="U7" s="43"/>
      <c r="V7" s="43"/>
      <c r="W7" s="43"/>
      <c r="X7" s="43"/>
      <c r="Y7" s="43"/>
    </row>
    <row r="8">
      <c r="A8" s="138"/>
      <c r="B8" s="143" t="s">
        <v>189</v>
      </c>
      <c r="C8" s="71"/>
      <c r="D8" s="71"/>
      <c r="E8" s="178"/>
      <c r="F8" s="178"/>
      <c r="G8" s="178"/>
      <c r="H8" s="178"/>
      <c r="I8" s="43"/>
      <c r="J8" s="43"/>
      <c r="K8" s="43"/>
      <c r="L8" s="43"/>
      <c r="M8" s="43"/>
      <c r="N8" s="43"/>
      <c r="O8" s="43"/>
      <c r="P8" s="43"/>
      <c r="Q8" s="43"/>
      <c r="R8" s="43"/>
      <c r="S8" s="43"/>
      <c r="T8" s="43"/>
      <c r="U8" s="43"/>
      <c r="V8" s="43"/>
      <c r="W8" s="43"/>
      <c r="X8" s="43"/>
      <c r="Y8" s="43"/>
    </row>
    <row r="9">
      <c r="A9" s="138"/>
      <c r="B9" s="49"/>
      <c r="C9" s="45"/>
      <c r="D9" s="45" t="s">
        <v>244</v>
      </c>
      <c r="E9" s="45" t="s">
        <v>245</v>
      </c>
      <c r="F9" s="45" t="s">
        <v>246</v>
      </c>
      <c r="G9" s="59" t="s">
        <v>247</v>
      </c>
      <c r="H9" s="59"/>
      <c r="I9" s="43"/>
      <c r="J9" s="43"/>
      <c r="K9" s="43"/>
      <c r="L9" s="43"/>
      <c r="M9" s="43"/>
      <c r="N9" s="43"/>
      <c r="O9" s="43"/>
      <c r="P9" s="43"/>
      <c r="Q9" s="43"/>
      <c r="R9" s="43"/>
      <c r="S9" s="43"/>
      <c r="T9" s="43"/>
      <c r="U9" s="43"/>
      <c r="V9" s="43"/>
      <c r="W9" s="43"/>
      <c r="X9" s="43"/>
      <c r="Y9" s="43"/>
    </row>
    <row r="10">
      <c r="A10" s="138"/>
      <c r="B10" s="49"/>
      <c r="C10" s="147" t="s">
        <v>188</v>
      </c>
      <c r="D10" s="148">
        <f>'Ratios 2022'!D14</f>
        <v>8.034880366</v>
      </c>
      <c r="E10" s="148">
        <f>'Ratios 2023'!D14</f>
        <v>9.207021751</v>
      </c>
      <c r="F10" s="148">
        <f>'Ratios 2024'!D14</f>
        <v>9.641192926</v>
      </c>
      <c r="G10" s="177">
        <f>average(D10:F10)</f>
        <v>8.961031681</v>
      </c>
      <c r="H10" s="149" t="s">
        <v>187</v>
      </c>
      <c r="I10" s="43"/>
      <c r="J10" s="43"/>
      <c r="K10" s="43"/>
      <c r="L10" s="43"/>
      <c r="M10" s="43"/>
      <c r="N10" s="43"/>
      <c r="O10" s="43"/>
      <c r="P10" s="43"/>
      <c r="Q10" s="43"/>
      <c r="R10" s="43"/>
      <c r="S10" s="43"/>
      <c r="T10" s="43"/>
      <c r="U10" s="43"/>
      <c r="V10" s="43"/>
      <c r="W10" s="43"/>
      <c r="X10" s="43"/>
      <c r="Y10" s="43"/>
    </row>
    <row r="11">
      <c r="A11" s="138"/>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0" t="s">
        <v>193</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194</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244</v>
      </c>
      <c r="E14" s="45" t="s">
        <v>245</v>
      </c>
      <c r="F14" s="45" t="s">
        <v>246</v>
      </c>
      <c r="G14" s="59" t="s">
        <v>247</v>
      </c>
      <c r="H14" s="59"/>
      <c r="I14" s="43"/>
      <c r="J14" s="43"/>
      <c r="K14" s="43"/>
      <c r="L14" s="43"/>
      <c r="M14" s="43"/>
      <c r="N14" s="43"/>
      <c r="O14" s="43"/>
      <c r="P14" s="43"/>
      <c r="Q14" s="43"/>
      <c r="R14" s="43"/>
      <c r="S14" s="43"/>
      <c r="T14" s="43"/>
      <c r="U14" s="43"/>
      <c r="V14" s="43"/>
      <c r="W14" s="43"/>
      <c r="X14" s="43"/>
      <c r="Y14" s="43"/>
    </row>
    <row r="15">
      <c r="A15" s="138"/>
      <c r="B15" s="49"/>
      <c r="C15" s="147" t="s">
        <v>196</v>
      </c>
      <c r="D15" s="180">
        <f>'Ratios 2022'!D20</f>
        <v>9.335332299</v>
      </c>
      <c r="E15" s="180">
        <f>'Ratios 2023'!D20</f>
        <v>9.811608881</v>
      </c>
      <c r="F15" s="180">
        <f>'Ratios 2024'!D20</f>
        <v>9.046405817</v>
      </c>
      <c r="G15" s="177">
        <f>average(D15:F15)</f>
        <v>9.397782332</v>
      </c>
      <c r="H15" s="149" t="s">
        <v>187</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198</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199</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244</v>
      </c>
      <c r="E19" s="45" t="s">
        <v>245</v>
      </c>
      <c r="F19" s="45" t="s">
        <v>246</v>
      </c>
      <c r="G19" s="59" t="s">
        <v>247</v>
      </c>
      <c r="H19" s="59"/>
      <c r="I19" s="43"/>
      <c r="J19" s="43"/>
      <c r="K19" s="43"/>
      <c r="L19" s="43"/>
      <c r="M19" s="43"/>
      <c r="N19" s="43"/>
      <c r="O19" s="43"/>
      <c r="P19" s="43"/>
      <c r="Q19" s="43"/>
      <c r="R19" s="43"/>
      <c r="S19" s="43"/>
      <c r="T19" s="43"/>
      <c r="U19" s="43"/>
      <c r="V19" s="43"/>
      <c r="W19" s="43"/>
      <c r="X19" s="43"/>
      <c r="Y19" s="43"/>
    </row>
    <row r="20">
      <c r="A20" s="138"/>
      <c r="B20" s="49"/>
      <c r="C20" s="147" t="s">
        <v>198</v>
      </c>
      <c r="D20" s="162">
        <f>'Ratios 2022'!D26</f>
        <v>0.905540249</v>
      </c>
      <c r="E20" s="162">
        <f>'Ratios 2023'!D26</f>
        <v>0.8028004765</v>
      </c>
      <c r="F20" s="162">
        <f>'Ratios 2024'!D26</f>
        <v>0.6780715203</v>
      </c>
      <c r="G20" s="181">
        <f>average(D20:F20)</f>
        <v>0.7954707486</v>
      </c>
      <c r="H20" s="149" t="s">
        <v>202</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203</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204</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244</v>
      </c>
      <c r="E24" s="45" t="s">
        <v>245</v>
      </c>
      <c r="F24" s="45" t="s">
        <v>246</v>
      </c>
      <c r="G24" s="59" t="s">
        <v>247</v>
      </c>
      <c r="H24" s="59"/>
      <c r="I24" s="43"/>
      <c r="J24" s="43"/>
      <c r="K24" s="43"/>
      <c r="L24" s="43"/>
      <c r="M24" s="43"/>
      <c r="N24" s="43"/>
      <c r="O24" s="43"/>
      <c r="P24" s="43"/>
      <c r="Q24" s="43"/>
      <c r="R24" s="43"/>
      <c r="S24" s="43"/>
      <c r="T24" s="43"/>
      <c r="U24" s="43"/>
      <c r="V24" s="43"/>
      <c r="W24" s="43"/>
      <c r="X24" s="43"/>
      <c r="Y24" s="43"/>
    </row>
    <row r="25">
      <c r="A25" s="138"/>
      <c r="B25" s="49"/>
      <c r="C25" s="147" t="s">
        <v>208</v>
      </c>
      <c r="D25" s="162">
        <f>'Ratios 2022'!D33</f>
        <v>0.4883775195</v>
      </c>
      <c r="E25" s="162">
        <f>'Ratios 2023'!D33</f>
        <v>0.5894003724</v>
      </c>
      <c r="F25" s="162">
        <f>'Ratios 2024'!D33</f>
        <v>0.4415484626</v>
      </c>
      <c r="G25" s="181">
        <f>average(D25:F25)</f>
        <v>0.5064421182</v>
      </c>
      <c r="H25" s="149" t="s">
        <v>209</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210</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211</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244</v>
      </c>
      <c r="E29" s="45" t="s">
        <v>245</v>
      </c>
      <c r="F29" s="45" t="s">
        <v>246</v>
      </c>
      <c r="G29" s="59" t="s">
        <v>247</v>
      </c>
      <c r="H29" s="59"/>
      <c r="I29" s="43"/>
      <c r="J29" s="43"/>
      <c r="K29" s="43"/>
      <c r="L29" s="43"/>
      <c r="M29" s="43"/>
      <c r="N29" s="43"/>
      <c r="O29" s="43"/>
      <c r="P29" s="43"/>
      <c r="Q29" s="43"/>
      <c r="R29" s="43"/>
      <c r="S29" s="43"/>
      <c r="T29" s="43"/>
      <c r="U29" s="43"/>
      <c r="V29" s="43"/>
      <c r="W29" s="43"/>
      <c r="X29" s="43"/>
      <c r="Y29" s="43"/>
    </row>
    <row r="30">
      <c r="A30" s="138"/>
      <c r="B30" s="49"/>
      <c r="C30" s="147" t="s">
        <v>210</v>
      </c>
      <c r="D30" s="162">
        <f>'Ratios 2022'!D38</f>
        <v>0.0876847621</v>
      </c>
      <c r="E30" s="162">
        <f>'Ratios 2023'!D38</f>
        <v>0.08756465952</v>
      </c>
      <c r="F30" s="162">
        <f>'Ratios 2024'!D38</f>
        <v>0.08078317669</v>
      </c>
      <c r="G30" s="181">
        <f>average(D30:F30)</f>
        <v>0.08534419944</v>
      </c>
      <c r="H30" s="149" t="s">
        <v>213</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214</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215</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244</v>
      </c>
      <c r="E34" s="45" t="s">
        <v>245</v>
      </c>
      <c r="F34" s="45" t="s">
        <v>246</v>
      </c>
      <c r="G34" s="59" t="s">
        <v>247</v>
      </c>
      <c r="H34" s="59"/>
      <c r="I34" s="43"/>
      <c r="J34" s="43"/>
      <c r="K34" s="43"/>
      <c r="L34" s="43"/>
      <c r="M34" s="43"/>
      <c r="N34" s="43"/>
      <c r="O34" s="43"/>
      <c r="P34" s="43"/>
      <c r="Q34" s="43"/>
      <c r="R34" s="43"/>
      <c r="S34" s="43"/>
      <c r="T34" s="43"/>
      <c r="U34" s="43"/>
      <c r="V34" s="43"/>
      <c r="W34" s="43"/>
      <c r="X34" s="43"/>
      <c r="Y34" s="43"/>
    </row>
    <row r="35">
      <c r="A35" s="138"/>
      <c r="B35" s="49"/>
      <c r="C35" s="147" t="s">
        <v>248</v>
      </c>
      <c r="D35" s="162">
        <f>'Ratios 2022'!E41</f>
        <v>0.7434852561</v>
      </c>
      <c r="E35" s="162">
        <f>'Ratios 2023'!E41</f>
        <v>0.7832891359</v>
      </c>
      <c r="F35" s="162">
        <f>'Ratios 2024'!E41</f>
        <v>0.8156682482</v>
      </c>
      <c r="G35" s="181">
        <f t="shared" ref="G35:G37" si="1">average(D35:F35)</f>
        <v>0.7808142134</v>
      </c>
      <c r="H35" s="181"/>
      <c r="I35" s="43"/>
      <c r="J35" s="43"/>
      <c r="K35" s="43"/>
      <c r="L35" s="43"/>
      <c r="M35" s="43"/>
      <c r="N35" s="43"/>
      <c r="O35" s="43"/>
      <c r="P35" s="43"/>
      <c r="Q35" s="43"/>
      <c r="R35" s="43"/>
      <c r="S35" s="43"/>
      <c r="T35" s="43"/>
      <c r="U35" s="43"/>
      <c r="V35" s="43"/>
      <c r="W35" s="43"/>
      <c r="X35" s="43"/>
      <c r="Y35" s="43"/>
    </row>
    <row r="36">
      <c r="A36" s="138"/>
      <c r="B36" s="52"/>
      <c r="C36" s="147" t="s">
        <v>217</v>
      </c>
      <c r="D36" s="162">
        <f>'Ratios 2022'!E42</f>
        <v>0.1603219769</v>
      </c>
      <c r="E36" s="162">
        <f>'Ratios 2023'!E42</f>
        <v>0.1178110983</v>
      </c>
      <c r="F36" s="162">
        <f>'Ratios 2024'!E42</f>
        <v>0.09520426397</v>
      </c>
      <c r="G36" s="181">
        <f t="shared" si="1"/>
        <v>0.1244457797</v>
      </c>
      <c r="H36" s="181"/>
      <c r="I36" s="43"/>
      <c r="J36" s="43"/>
      <c r="K36" s="43"/>
      <c r="L36" s="43"/>
      <c r="M36" s="43"/>
      <c r="N36" s="43"/>
      <c r="O36" s="43"/>
      <c r="P36" s="43"/>
      <c r="Q36" s="43"/>
      <c r="R36" s="43"/>
      <c r="S36" s="43"/>
      <c r="T36" s="43"/>
      <c r="U36" s="43"/>
      <c r="V36" s="43"/>
      <c r="W36" s="43"/>
      <c r="X36" s="43"/>
      <c r="Y36" s="43"/>
    </row>
    <row r="37">
      <c r="A37" s="138"/>
      <c r="B37" s="182"/>
      <c r="C37" s="147" t="s">
        <v>218</v>
      </c>
      <c r="D37" s="162">
        <f>'Ratios 2022'!E43</f>
        <v>0.09619276698</v>
      </c>
      <c r="E37" s="162">
        <f>'Ratios 2023'!E43</f>
        <v>0.09889976585</v>
      </c>
      <c r="F37" s="162">
        <f>'Ratios 2024'!E43</f>
        <v>0.08912748783</v>
      </c>
      <c r="G37" s="181">
        <f t="shared" si="1"/>
        <v>0.09474000688</v>
      </c>
      <c r="H37" s="181"/>
      <c r="I37" s="43"/>
      <c r="J37" s="43"/>
      <c r="K37" s="43"/>
      <c r="L37" s="43"/>
      <c r="M37" s="43"/>
      <c r="N37" s="43"/>
      <c r="O37" s="43"/>
      <c r="P37" s="43"/>
      <c r="Q37" s="43"/>
      <c r="R37" s="43"/>
      <c r="S37" s="43"/>
      <c r="T37" s="43"/>
      <c r="U37" s="43"/>
      <c r="V37" s="43"/>
      <c r="W37" s="43"/>
      <c r="X37" s="43"/>
      <c r="Y37" s="43"/>
    </row>
    <row r="38">
      <c r="A38" s="138"/>
      <c r="B38" s="182"/>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219</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220</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244</v>
      </c>
      <c r="E41" s="45" t="s">
        <v>245</v>
      </c>
      <c r="F41" s="45" t="s">
        <v>246</v>
      </c>
      <c r="G41" s="59" t="s">
        <v>247</v>
      </c>
      <c r="H41" s="59"/>
      <c r="I41" s="43"/>
      <c r="J41" s="43"/>
      <c r="K41" s="43"/>
      <c r="L41" s="43"/>
      <c r="M41" s="43"/>
      <c r="N41" s="43"/>
      <c r="O41" s="43"/>
      <c r="P41" s="43"/>
      <c r="Q41" s="43"/>
      <c r="R41" s="43"/>
      <c r="S41" s="43"/>
      <c r="T41" s="43"/>
      <c r="U41" s="43"/>
      <c r="V41" s="43"/>
      <c r="W41" s="43"/>
      <c r="X41" s="43"/>
      <c r="Y41" s="43"/>
    </row>
    <row r="42">
      <c r="A42" s="138"/>
      <c r="B42" s="49"/>
      <c r="C42" s="147" t="s">
        <v>223</v>
      </c>
      <c r="D42" s="165">
        <f>'Ratios 2022'!D49</f>
        <v>8.321059474</v>
      </c>
      <c r="E42" s="165">
        <f>'Ratios 2023'!D49</f>
        <v>10.45678466</v>
      </c>
      <c r="F42" s="165">
        <f>'Ratios 2024'!D49</f>
        <v>11.32062636</v>
      </c>
      <c r="G42" s="183">
        <f>if((D42+E42+F42=0),0,(D42+E42+F42)/3)</f>
        <v>10.0328235</v>
      </c>
      <c r="H42" s="149" t="s">
        <v>224</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225</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226</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244</v>
      </c>
      <c r="E46" s="45" t="s">
        <v>245</v>
      </c>
      <c r="F46" s="45" t="s">
        <v>246</v>
      </c>
      <c r="G46" s="59" t="s">
        <v>247</v>
      </c>
      <c r="H46" s="59"/>
      <c r="I46" s="43"/>
      <c r="J46" s="43"/>
      <c r="K46" s="43"/>
      <c r="L46" s="43"/>
      <c r="M46" s="43"/>
      <c r="N46" s="43"/>
      <c r="O46" s="43"/>
      <c r="P46" s="43"/>
      <c r="Q46" s="43"/>
      <c r="R46" s="43"/>
      <c r="S46" s="43"/>
      <c r="T46" s="43"/>
      <c r="U46" s="43"/>
      <c r="V46" s="43"/>
      <c r="W46" s="43"/>
      <c r="X46" s="43"/>
      <c r="Y46" s="43"/>
    </row>
    <row r="47">
      <c r="A47" s="138"/>
      <c r="B47" s="49"/>
      <c r="C47" s="147" t="s">
        <v>229</v>
      </c>
      <c r="D47" s="148">
        <f>'Ratios 2022'!D54</f>
        <v>1.544490149</v>
      </c>
      <c r="E47" s="148">
        <f>'Ratios 2023'!D54</f>
        <v>1.456366988</v>
      </c>
      <c r="F47" s="148">
        <f>'Ratios 2024'!D54</f>
        <v>0.8451014524</v>
      </c>
      <c r="G47" s="177">
        <f>average(D47:F47)</f>
        <v>1.281986196</v>
      </c>
      <c r="H47" s="149" t="s">
        <v>230</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231</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232</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244</v>
      </c>
      <c r="E51" s="45" t="s">
        <v>245</v>
      </c>
      <c r="F51" s="45" t="s">
        <v>246</v>
      </c>
      <c r="G51" s="59" t="s">
        <v>247</v>
      </c>
      <c r="H51" s="59"/>
      <c r="I51" s="43"/>
      <c r="J51" s="43"/>
      <c r="K51" s="43"/>
      <c r="L51" s="43"/>
      <c r="M51" s="43"/>
      <c r="N51" s="43"/>
      <c r="O51" s="43"/>
      <c r="P51" s="43"/>
      <c r="Q51" s="43"/>
      <c r="R51" s="43"/>
      <c r="S51" s="43"/>
      <c r="T51" s="43"/>
      <c r="U51" s="43"/>
      <c r="V51" s="43"/>
      <c r="W51" s="43"/>
      <c r="X51" s="43"/>
      <c r="Y51" s="43"/>
    </row>
    <row r="52">
      <c r="A52" s="138"/>
      <c r="B52" s="49"/>
      <c r="C52" s="147" t="s">
        <v>235</v>
      </c>
      <c r="D52" s="184">
        <f>'Ratios 2022'!D59</f>
        <v>0</v>
      </c>
      <c r="E52" s="184">
        <f>'Ratios 2023'!D59</f>
        <v>0</v>
      </c>
      <c r="F52" s="184">
        <f>'Ratios 2024'!D59</f>
        <v>0</v>
      </c>
      <c r="G52" s="185">
        <f>average(D52:F52)</f>
        <v>0</v>
      </c>
      <c r="H52" s="149" t="s">
        <v>236</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UNITED WAY OF MISSOULA COUNTY</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UNITED WAY OF MISSOULA COUNTY</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73617.0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1072118.0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12627.0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1145735</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42070.0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62910.0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68166.0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-5256</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-5256</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1405.0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1405</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1183954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UNITED WAY OF MISSOULA COUNTY</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95431</v>
      </c>
      <c r="D3" s="99">
        <v>95431.0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182548</v>
      </c>
      <c r="D7" s="99">
        <v>109528.0</v>
      </c>
      <c r="E7" s="99">
        <v>45637.0</v>
      </c>
      <c r="F7" s="99">
        <v>27383.0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413827</v>
      </c>
      <c r="D9" s="99">
        <v>248296.0</v>
      </c>
      <c r="E9" s="99">
        <v>103457.0</v>
      </c>
      <c r="F9" s="99">
        <v>62074.0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6151</v>
      </c>
      <c r="D10" s="99">
        <v>3691.0</v>
      </c>
      <c r="E10" s="99">
        <v>1538.0</v>
      </c>
      <c r="F10" s="99">
        <v>922.0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46142</v>
      </c>
      <c r="D11" s="99">
        <v>27686.0</v>
      </c>
      <c r="E11" s="99">
        <v>11535.0</v>
      </c>
      <c r="F11" s="99">
        <v>6921.0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50399</v>
      </c>
      <c r="D12" s="99">
        <v>30239.0</v>
      </c>
      <c r="E12" s="99">
        <v>12600.0</v>
      </c>
      <c r="F12" s="99">
        <v>7560.0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32633</v>
      </c>
      <c r="D16" s="99">
        <v>19580.0</v>
      </c>
      <c r="E16" s="99">
        <v>8158.0</v>
      </c>
      <c r="F16" s="99">
        <v>4895.0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12197</v>
      </c>
      <c r="D20" s="99">
        <v>7318.0</v>
      </c>
      <c r="E20" s="99">
        <v>3049.0</v>
      </c>
      <c r="F20" s="99">
        <v>1830.0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67688</v>
      </c>
      <c r="D21" s="99">
        <v>40613.0</v>
      </c>
      <c r="E21" s="99">
        <v>16922.0</v>
      </c>
      <c r="F21" s="99">
        <v>10153.0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20529</v>
      </c>
      <c r="D22" s="99">
        <v>12318.0</v>
      </c>
      <c r="E22" s="99">
        <v>5132.0</v>
      </c>
      <c r="F22" s="99">
        <v>3079.0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27559</v>
      </c>
      <c r="D25" s="99">
        <v>16535.0</v>
      </c>
      <c r="E25" s="99">
        <v>6890.0</v>
      </c>
      <c r="F25" s="99">
        <v>4134.0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26465</v>
      </c>
      <c r="D26" s="99">
        <v>15879.0</v>
      </c>
      <c r="E26" s="99">
        <v>6616.0</v>
      </c>
      <c r="F26" s="99">
        <v>3970.0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14414</v>
      </c>
      <c r="D31" s="99">
        <v>8648.0</v>
      </c>
      <c r="E31" s="99">
        <v>3604.0</v>
      </c>
      <c r="F31" s="99">
        <v>2162.0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1065</v>
      </c>
      <c r="D32" s="99">
        <v>639.0</v>
      </c>
      <c r="E32" s="99">
        <v>266.0</v>
      </c>
      <c r="F32" s="99">
        <v>160.0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418032</v>
      </c>
      <c r="D34" s="99">
        <v>418032.0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12928</v>
      </c>
      <c r="D35" s="99">
        <v>7757.0</v>
      </c>
      <c r="E35" s="99">
        <v>3232.0</v>
      </c>
      <c r="F35" s="99">
        <v>1939.0</v>
      </c>
      <c r="G35" s="43"/>
      <c r="H35" s="43"/>
      <c r="I35" s="43"/>
      <c r="J35" s="43"/>
      <c r="K35" s="43"/>
      <c r="L35" s="43"/>
      <c r="M35" s="43"/>
      <c r="N35" s="43"/>
      <c r="O35" s="43"/>
      <c r="P35" s="43"/>
      <c r="Q35" s="43"/>
      <c r="R35" s="43"/>
      <c r="S35" s="43"/>
      <c r="T35" s="43"/>
      <c r="U35" s="43"/>
      <c r="V35" s="43"/>
      <c r="W35" s="43"/>
      <c r="X35" s="43"/>
      <c r="Y35" s="43"/>
      <c r="Z35" s="43"/>
    </row>
    <row r="36">
      <c r="A36" s="45" t="s">
        <v>50</v>
      </c>
      <c r="B36" s="102" t="s">
        <v>136</v>
      </c>
      <c r="C36" s="98">
        <f t="shared" si="1"/>
        <v>3399</v>
      </c>
      <c r="D36" s="99">
        <v>2040.0</v>
      </c>
      <c r="E36" s="99">
        <v>850.0</v>
      </c>
      <c r="F36" s="99">
        <v>509.0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1431407</v>
      </c>
      <c r="D40" s="103">
        <f t="shared" si="2"/>
        <v>1064230</v>
      </c>
      <c r="E40" s="103">
        <f t="shared" si="2"/>
        <v>229486</v>
      </c>
      <c r="F40" s="103">
        <f t="shared" si="2"/>
        <v>137691</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UNITED WAY OF MISSOULA COUNTY</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371127.0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73732.0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82396.0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661.0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496321.0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146887.0</v>
      </c>
      <c r="E12" s="108">
        <f>D11-D12</f>
        <v>349434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1113555.0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66514.0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2057419</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48263.0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293543.0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66504.0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408310</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958432.0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690677.0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1649109</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2057419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UNITED WAY OF MISSOULA COUNTY</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180</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181</v>
      </c>
      <c r="C3" s="144" t="s">
        <v>182</v>
      </c>
      <c r="D3" s="145">
        <f>'Expenses 2022'!C40</f>
        <v>1431407</v>
      </c>
      <c r="E3" s="146"/>
      <c r="F3" s="43"/>
      <c r="G3" s="43"/>
      <c r="H3" s="43"/>
      <c r="I3" s="43"/>
      <c r="J3" s="43"/>
      <c r="K3" s="43"/>
      <c r="L3" s="43"/>
      <c r="M3" s="43"/>
      <c r="N3" s="43"/>
      <c r="O3" s="43"/>
      <c r="P3" s="43"/>
      <c r="Q3" s="43"/>
      <c r="R3" s="43"/>
      <c r="S3" s="43"/>
      <c r="T3" s="43"/>
      <c r="U3" s="43"/>
      <c r="V3" s="43"/>
      <c r="W3" s="43"/>
      <c r="X3" s="43"/>
      <c r="Y3" s="43"/>
    </row>
    <row r="4">
      <c r="A4" s="138"/>
      <c r="B4" s="49"/>
      <c r="C4" s="144" t="s">
        <v>183</v>
      </c>
      <c r="D4" s="145">
        <f>'Expenses 2022'!C31</f>
        <v>14414</v>
      </c>
      <c r="E4" s="146"/>
      <c r="F4" s="43"/>
      <c r="G4" s="43"/>
      <c r="H4" s="43"/>
      <c r="I4" s="43"/>
      <c r="J4" s="43"/>
      <c r="K4" s="43"/>
      <c r="L4" s="43"/>
      <c r="M4" s="43"/>
      <c r="N4" s="43"/>
      <c r="O4" s="43"/>
      <c r="P4" s="43"/>
      <c r="Q4" s="43"/>
      <c r="R4" s="43"/>
      <c r="S4" s="43"/>
      <c r="T4" s="43"/>
      <c r="U4" s="43"/>
      <c r="V4" s="43"/>
      <c r="W4" s="43"/>
      <c r="X4" s="43"/>
      <c r="Y4" s="43"/>
    </row>
    <row r="5">
      <c r="A5" s="138"/>
      <c r="B5" s="49"/>
      <c r="C5" s="144" t="s">
        <v>184</v>
      </c>
      <c r="D5" s="145">
        <f>D3-D4</f>
        <v>1416993</v>
      </c>
      <c r="E5" s="146"/>
      <c r="F5" s="43"/>
      <c r="G5" s="43"/>
      <c r="H5" s="43"/>
      <c r="I5" s="43"/>
      <c r="J5" s="43"/>
      <c r="K5" s="43"/>
      <c r="L5" s="43"/>
      <c r="M5" s="43"/>
      <c r="N5" s="43"/>
      <c r="O5" s="43"/>
      <c r="P5" s="43"/>
      <c r="Q5" s="43"/>
      <c r="R5" s="43"/>
      <c r="S5" s="43"/>
      <c r="T5" s="43"/>
      <c r="U5" s="43"/>
      <c r="V5" s="43"/>
      <c r="W5" s="43"/>
      <c r="X5" s="43"/>
      <c r="Y5" s="43"/>
    </row>
    <row r="6">
      <c r="A6" s="138"/>
      <c r="B6" s="49"/>
      <c r="C6" s="144" t="s">
        <v>185</v>
      </c>
      <c r="D6" s="145">
        <f>D5/12</f>
        <v>118082.75</v>
      </c>
      <c r="E6" s="146"/>
      <c r="F6" s="43"/>
      <c r="G6" s="43"/>
      <c r="H6" s="43"/>
      <c r="I6" s="43"/>
      <c r="J6" s="43"/>
      <c r="K6" s="43"/>
      <c r="L6" s="43"/>
      <c r="M6" s="43"/>
      <c r="N6" s="43"/>
      <c r="O6" s="43"/>
      <c r="P6" s="43"/>
      <c r="Q6" s="43"/>
      <c r="R6" s="43"/>
      <c r="S6" s="43"/>
      <c r="T6" s="43"/>
      <c r="U6" s="43"/>
      <c r="V6" s="43"/>
      <c r="W6" s="43"/>
      <c r="X6" s="43"/>
      <c r="Y6" s="43"/>
    </row>
    <row r="7">
      <c r="A7" s="138"/>
      <c r="B7" s="49"/>
      <c r="C7" s="144" t="s">
        <v>186</v>
      </c>
      <c r="D7" s="75">
        <f>'Balance Sheet 2022'!E2+'Balance Sheet 2022'!E3</f>
        <v>371127</v>
      </c>
      <c r="E7" s="146"/>
      <c r="F7" s="43"/>
      <c r="G7" s="43"/>
      <c r="H7" s="43"/>
      <c r="I7" s="43"/>
      <c r="J7" s="43"/>
      <c r="K7" s="43"/>
      <c r="L7" s="43"/>
      <c r="M7" s="43"/>
      <c r="N7" s="43"/>
      <c r="O7" s="43"/>
      <c r="P7" s="43"/>
      <c r="Q7" s="43"/>
      <c r="R7" s="43"/>
      <c r="S7" s="43"/>
      <c r="T7" s="43"/>
      <c r="U7" s="43"/>
      <c r="V7" s="43"/>
      <c r="W7" s="43"/>
      <c r="X7" s="43"/>
      <c r="Y7" s="43"/>
    </row>
    <row r="8">
      <c r="A8" s="138"/>
      <c r="B8" s="49"/>
      <c r="C8" s="147" t="s">
        <v>180</v>
      </c>
      <c r="D8" s="148">
        <f>D7/D6</f>
        <v>3.142940015</v>
      </c>
      <c r="E8" s="149" t="s">
        <v>187</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188</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189</v>
      </c>
      <c r="C11" s="144" t="s">
        <v>190</v>
      </c>
      <c r="D11" s="75">
        <f>'Balance Sheet 2022'!E30</f>
        <v>958432</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191</v>
      </c>
      <c r="D12" s="75">
        <f>'Expenses 2022'!C40</f>
        <v>1431407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192</v>
      </c>
      <c r="D13" s="145">
        <f>D12/12</f>
        <v>119283.9167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188</v>
      </c>
      <c r="D14" s="148">
        <f>D11/D13</f>
        <v>8.034880366</v>
      </c>
      <c r="E14" s="149" t="s">
        <v>187</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193</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194</v>
      </c>
      <c r="C17" s="144" t="s">
        <v>195</v>
      </c>
      <c r="D17" s="75">
        <f>sum('Balance Sheet 2022'!E13:E15)</f>
        <v>1113555</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191</v>
      </c>
      <c r="D18" s="75">
        <f>'Expenses 2022'!C40</f>
        <v>1431407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192</v>
      </c>
      <c r="D19" s="145">
        <f>D18/12</f>
        <v>119283.9167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196</v>
      </c>
      <c r="D20" s="148">
        <f>D17/D19</f>
        <v>9.335332299</v>
      </c>
      <c r="E20" s="149" t="s">
        <v>187</v>
      </c>
      <c r="F20" s="43"/>
      <c r="G20" s="43"/>
      <c r="H20" s="43"/>
      <c r="I20" s="43"/>
      <c r="J20" s="43"/>
      <c r="K20" s="43"/>
      <c r="L20" s="43"/>
      <c r="M20" s="43"/>
      <c r="N20" s="43"/>
      <c r="O20" s="43"/>
      <c r="P20" s="43"/>
      <c r="Q20" s="43"/>
      <c r="R20" s="43"/>
      <c r="S20" s="43"/>
      <c r="T20" s="43"/>
      <c r="U20" s="43"/>
      <c r="V20" s="43"/>
      <c r="W20" s="43"/>
      <c r="X20" s="43"/>
      <c r="Y20" s="43"/>
    </row>
    <row r="21">
      <c r="A21" s="138"/>
      <c r="B21" s="49"/>
      <c r="C21" s="153" t="s">
        <v>197</v>
      </c>
      <c r="D21" s="154">
        <f>D20+D8</f>
        <v>12.47827231</v>
      </c>
      <c r="E21" s="155" t="s">
        <v>187</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198</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199</v>
      </c>
      <c r="C24" s="159"/>
      <c r="D24" s="160">
        <f>max('Revenues 2022'!E2:E7,'Revenues 2022'!F10:F15)</f>
        <v>1072118</v>
      </c>
      <c r="E24" s="161" t="s">
        <v>200</v>
      </c>
      <c r="F24" s="43"/>
      <c r="G24" s="43"/>
      <c r="H24" s="43"/>
      <c r="I24" s="43"/>
      <c r="J24" s="43"/>
      <c r="K24" s="43"/>
      <c r="L24" s="43"/>
      <c r="M24" s="43"/>
      <c r="N24" s="43"/>
      <c r="O24" s="43"/>
      <c r="P24" s="43"/>
      <c r="Q24" s="43"/>
      <c r="R24" s="43"/>
      <c r="S24" s="43"/>
      <c r="T24" s="43"/>
      <c r="U24" s="43"/>
      <c r="V24" s="43"/>
      <c r="W24" s="43"/>
      <c r="X24" s="43"/>
      <c r="Y24" s="43"/>
    </row>
    <row r="25">
      <c r="A25" s="138"/>
      <c r="B25" s="49"/>
      <c r="C25" s="144" t="s">
        <v>201</v>
      </c>
      <c r="D25" s="145">
        <f>'Revenues 2022'!F44</f>
        <v>1183954</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198</v>
      </c>
      <c r="D26" s="162">
        <f>D24/D25</f>
        <v>0.905540249</v>
      </c>
      <c r="E26" s="149" t="s">
        <v>202</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203</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204</v>
      </c>
      <c r="C29" s="144" t="s">
        <v>205</v>
      </c>
      <c r="D29" s="75">
        <f>SUM('Expenses 2022'!C7:C9)</f>
        <v>596375</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206</v>
      </c>
      <c r="D30" s="75">
        <f>SUM('Expenses 2022'!C10:C12)</f>
        <v>102692</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207</v>
      </c>
      <c r="D31" s="75">
        <f>sum(D29:D30)</f>
        <v>699067</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182</v>
      </c>
      <c r="D32" s="75">
        <f>'Expenses 2022'!C40</f>
        <v>1431407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208</v>
      </c>
      <c r="D33" s="162">
        <f>D31/D32</f>
        <v>0.4883775195</v>
      </c>
      <c r="E33" s="149" t="s">
        <v>209</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210</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211</v>
      </c>
      <c r="C36" s="144" t="s">
        <v>212</v>
      </c>
      <c r="D36" s="75">
        <f>SUM('Expenses 2022'!C10:C11)</f>
        <v>52293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205</v>
      </c>
      <c r="D37" s="75">
        <f>SUM('Expenses 2022'!C7:C9)</f>
        <v>596375</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210</v>
      </c>
      <c r="D38" s="162">
        <f>D36/D37</f>
        <v>0.0876847621</v>
      </c>
      <c r="E38" s="149" t="s">
        <v>213</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214</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215</v>
      </c>
      <c r="C41" s="147" t="s">
        <v>216</v>
      </c>
      <c r="D41" s="75">
        <f>'Expenses 2022'!D40</f>
        <v>1064230</v>
      </c>
      <c r="E41" s="164">
        <f t="shared" ref="E41:E44" si="1">D41/$D$44</f>
        <v>0.7434852561</v>
      </c>
      <c r="F41" s="43"/>
      <c r="G41" s="43"/>
      <c r="H41" s="43"/>
      <c r="I41" s="43"/>
      <c r="J41" s="43"/>
      <c r="K41" s="43"/>
      <c r="L41" s="43"/>
      <c r="M41" s="43"/>
      <c r="N41" s="43"/>
      <c r="O41" s="43"/>
      <c r="P41" s="43"/>
      <c r="Q41" s="43"/>
      <c r="R41" s="43"/>
      <c r="S41" s="43"/>
      <c r="T41" s="43"/>
      <c r="U41" s="43"/>
      <c r="V41" s="43"/>
      <c r="W41" s="43"/>
      <c r="X41" s="43"/>
      <c r="Y41" s="43"/>
    </row>
    <row r="42">
      <c r="A42" s="138"/>
      <c r="B42" s="49"/>
      <c r="C42" s="147" t="s">
        <v>217</v>
      </c>
      <c r="D42" s="145">
        <f>'Expenses 2022'!E40</f>
        <v>229486</v>
      </c>
      <c r="E42" s="164">
        <f t="shared" si="1"/>
        <v>0.1603219769</v>
      </c>
      <c r="F42" s="43"/>
      <c r="G42" s="43"/>
      <c r="H42" s="43"/>
      <c r="I42" s="43"/>
      <c r="J42" s="43"/>
      <c r="K42" s="43"/>
      <c r="L42" s="43"/>
      <c r="M42" s="43"/>
      <c r="N42" s="43"/>
      <c r="O42" s="43"/>
      <c r="P42" s="43"/>
      <c r="Q42" s="43"/>
      <c r="R42" s="43"/>
      <c r="S42" s="43"/>
      <c r="T42" s="43"/>
      <c r="U42" s="43"/>
      <c r="V42" s="43"/>
      <c r="W42" s="43"/>
      <c r="X42" s="43"/>
      <c r="Y42" s="43"/>
    </row>
    <row r="43">
      <c r="A43" s="138"/>
      <c r="B43" s="49"/>
      <c r="C43" s="147" t="s">
        <v>218</v>
      </c>
      <c r="D43" s="145">
        <f>'Expenses 2022'!F40</f>
        <v>137691</v>
      </c>
      <c r="E43" s="164">
        <f t="shared" si="1"/>
        <v>0.09619276698</v>
      </c>
      <c r="F43" s="43"/>
      <c r="G43" s="43"/>
      <c r="H43" s="43"/>
      <c r="I43" s="43"/>
      <c r="J43" s="43"/>
      <c r="K43" s="43"/>
      <c r="L43" s="43"/>
      <c r="M43" s="43"/>
      <c r="N43" s="43"/>
      <c r="O43" s="43"/>
      <c r="P43" s="43"/>
      <c r="Q43" s="43"/>
      <c r="R43" s="43"/>
      <c r="S43" s="43"/>
      <c r="T43" s="43"/>
      <c r="U43" s="43"/>
      <c r="V43" s="43"/>
      <c r="W43" s="43"/>
      <c r="X43" s="43"/>
      <c r="Y43" s="43"/>
    </row>
    <row r="44">
      <c r="A44" s="138"/>
      <c r="B44" s="49"/>
      <c r="C44" s="144" t="s">
        <v>182</v>
      </c>
      <c r="D44" s="145">
        <f>sum(D41:D43)</f>
        <v>1431407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219</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220</v>
      </c>
      <c r="C47" s="144" t="s">
        <v>221</v>
      </c>
      <c r="D47" s="145">
        <f>'Revenues 2022'!F9</f>
        <v>1145735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222</v>
      </c>
      <c r="D48" s="145">
        <f>'Expenses 2022'!F40</f>
        <v>137691</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223</v>
      </c>
      <c r="D49" s="165">
        <f>if(D48=0, "$0",D47/D48)</f>
        <v>8.321059474</v>
      </c>
      <c r="E49" s="149" t="s">
        <v>224</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225</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226</v>
      </c>
      <c r="C52" s="144" t="s">
        <v>227</v>
      </c>
      <c r="D52" s="145">
        <f>sum('Balance Sheet 2022'!E2:E10)</f>
        <v>527916</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228</v>
      </c>
      <c r="D53" s="145">
        <f>sum('Balance Sheet 2022'!E19:E22)</f>
        <v>341806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229</v>
      </c>
      <c r="D54" s="167">
        <f>D52/D53</f>
        <v>1.544490149</v>
      </c>
      <c r="E54" s="149" t="s">
        <v>230</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231</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232</v>
      </c>
      <c r="C57" s="144" t="s">
        <v>233</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234</v>
      </c>
      <c r="D58" s="145">
        <f>'Balance Sheet 2022'!E18</f>
        <v>2057419</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235</v>
      </c>
      <c r="D59" s="168">
        <f>D57/D58</f>
        <v>0</v>
      </c>
      <c r="E59" s="149" t="s">
        <v>236</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UNITED WAY OF MISSOULA COUNTY</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212745.0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1253589.0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5354.0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1466334</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37830.0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237</v>
      </c>
      <c r="D26" s="50">
        <v>169880.0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123037.0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46843</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46843</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96</v>
      </c>
      <c r="D39" s="74"/>
      <c r="E39" s="48">
        <v>10513.0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10513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1561520</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UNITED WAY OF MISSOULA COUNTY</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16565</v>
      </c>
      <c r="D3" s="99">
        <v>16565.0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171597</v>
      </c>
      <c r="D7" s="99">
        <v>104069.0</v>
      </c>
      <c r="E7" s="99">
        <v>33764.0</v>
      </c>
      <c r="F7" s="99">
        <v>33764.0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542915</v>
      </c>
      <c r="D9" s="99">
        <v>410288.0</v>
      </c>
      <c r="E9" s="99">
        <v>72284.0</v>
      </c>
      <c r="F9" s="99">
        <v>60343.0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7472</v>
      </c>
      <c r="D10" s="99">
        <v>5230.0</v>
      </c>
      <c r="E10" s="99">
        <v>1121.0</v>
      </c>
      <c r="F10" s="99">
        <v>1121.0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55094</v>
      </c>
      <c r="D11" s="99">
        <v>45839.0</v>
      </c>
      <c r="E11" s="99">
        <v>2109.0</v>
      </c>
      <c r="F11" s="99">
        <v>7146.0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58621</v>
      </c>
      <c r="D12" s="99">
        <v>39991.0</v>
      </c>
      <c r="E12" s="99">
        <v>11278.0</v>
      </c>
      <c r="F12" s="99">
        <v>7352.0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52894</v>
      </c>
      <c r="D16" s="99">
        <v>43350.0</v>
      </c>
      <c r="E16" s="99">
        <v>4772.0</v>
      </c>
      <c r="F16" s="99">
        <v>4772.0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12147</v>
      </c>
      <c r="D20" s="99">
        <v>8503.0</v>
      </c>
      <c r="E20" s="99">
        <v>1822.0</v>
      </c>
      <c r="F20" s="99">
        <v>1822.0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27399</v>
      </c>
      <c r="D21" s="99">
        <v>15326.0</v>
      </c>
      <c r="E21" s="99">
        <v>2158.0</v>
      </c>
      <c r="F21" s="99">
        <v>9915.0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27184</v>
      </c>
      <c r="D22" s="99">
        <v>16042.0</v>
      </c>
      <c r="E22" s="99">
        <v>3111.0</v>
      </c>
      <c r="F22" s="99">
        <v>8031.0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34108</v>
      </c>
      <c r="D25" s="99">
        <v>9282.0</v>
      </c>
      <c r="E25" s="99">
        <v>24482.0</v>
      </c>
      <c r="F25" s="99">
        <v>344.0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11007</v>
      </c>
      <c r="D26" s="99">
        <v>6300.0</v>
      </c>
      <c r="E26" s="99">
        <v>4615.0</v>
      </c>
      <c r="F26" s="99">
        <v>92.0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950</v>
      </c>
      <c r="D29" s="99">
        <v>664.0</v>
      </c>
      <c r="E29" s="99">
        <v>143.0</v>
      </c>
      <c r="F29" s="99">
        <v>143.0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10051</v>
      </c>
      <c r="D31" s="99">
        <v>7035.0</v>
      </c>
      <c r="E31" s="99">
        <v>1508.0</v>
      </c>
      <c r="F31" s="99">
        <v>1508.0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8296</v>
      </c>
      <c r="D32" s="99">
        <v>5808.0</v>
      </c>
      <c r="E32" s="99">
        <v>1244.0</v>
      </c>
      <c r="F32" s="99">
        <v>1244.0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358835</v>
      </c>
      <c r="D34" s="99">
        <v>358835.0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13472</v>
      </c>
      <c r="D35" s="99">
        <v>9430.0</v>
      </c>
      <c r="E35" s="99">
        <v>2021.0</v>
      </c>
      <c r="F35" s="99">
        <v>2021.0</v>
      </c>
      <c r="G35" s="43"/>
      <c r="H35" s="43"/>
      <c r="I35" s="43"/>
      <c r="J35" s="43"/>
      <c r="K35" s="43"/>
      <c r="L35" s="43"/>
      <c r="M35" s="43"/>
      <c r="N35" s="43"/>
      <c r="O35" s="43"/>
      <c r="P35" s="43"/>
      <c r="Q35" s="43"/>
      <c r="R35" s="43"/>
      <c r="S35" s="43"/>
      <c r="T35" s="43"/>
      <c r="U35" s="43"/>
      <c r="V35" s="43"/>
      <c r="W35" s="43"/>
      <c r="X35" s="43"/>
      <c r="Y35" s="43"/>
      <c r="Z35" s="43"/>
    </row>
    <row r="36">
      <c r="A36" s="45" t="s">
        <v>50</v>
      </c>
      <c r="B36" s="102" t="s">
        <v>238</v>
      </c>
      <c r="C36" s="98">
        <f t="shared" si="1"/>
        <v>5204</v>
      </c>
      <c r="D36" s="99">
        <v>5204.0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136</v>
      </c>
      <c r="C37" s="98">
        <f t="shared" si="1"/>
        <v>4069</v>
      </c>
      <c r="D37" s="99">
        <v>2849.0</v>
      </c>
      <c r="E37" s="99">
        <v>610.0</v>
      </c>
      <c r="F37" s="99">
        <v>610.0</v>
      </c>
      <c r="G37" s="43"/>
      <c r="H37" s="43"/>
      <c r="I37" s="43"/>
      <c r="J37" s="43"/>
      <c r="K37" s="43"/>
      <c r="L37" s="43"/>
      <c r="M37" s="43"/>
      <c r="N37" s="43"/>
      <c r="O37" s="43"/>
      <c r="P37" s="43"/>
      <c r="Q37" s="43"/>
      <c r="R37" s="43"/>
      <c r="S37" s="43"/>
      <c r="T37" s="43"/>
      <c r="U37" s="43"/>
      <c r="V37" s="43"/>
      <c r="W37" s="43"/>
      <c r="X37" s="43"/>
      <c r="Y37" s="43"/>
      <c r="Z37" s="43"/>
    </row>
    <row r="38">
      <c r="A38" s="45" t="s">
        <v>54</v>
      </c>
      <c r="B38" s="46" t="s">
        <v>137</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138</v>
      </c>
      <c r="C40" s="103">
        <f t="shared" ref="C40:F40" si="2">sum(C3:C39)</f>
        <v>1417880</v>
      </c>
      <c r="D40" s="103">
        <f t="shared" si="2"/>
        <v>1110610</v>
      </c>
      <c r="E40" s="103">
        <f t="shared" si="2"/>
        <v>167042</v>
      </c>
      <c r="F40" s="103">
        <f t="shared" si="2"/>
        <v>140228</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UNITED WAY OF MISSOULA COUNTY</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139</v>
      </c>
      <c r="B2" s="45">
        <v>1.0</v>
      </c>
      <c r="C2" s="46" t="s">
        <v>140</v>
      </c>
      <c r="D2" s="110"/>
      <c r="E2" s="111">
        <v>122419.0</v>
      </c>
      <c r="F2" s="43"/>
      <c r="G2" s="43"/>
      <c r="H2" s="43"/>
      <c r="I2" s="43"/>
      <c r="J2" s="43"/>
      <c r="K2" s="43"/>
      <c r="L2" s="43"/>
      <c r="M2" s="43"/>
      <c r="N2" s="43"/>
      <c r="O2" s="43"/>
      <c r="P2" s="43"/>
      <c r="Q2" s="43"/>
      <c r="R2" s="43"/>
      <c r="S2" s="43"/>
      <c r="T2" s="43"/>
      <c r="U2" s="43"/>
      <c r="V2" s="43"/>
      <c r="W2" s="43"/>
      <c r="X2" s="43"/>
      <c r="Y2" s="43"/>
      <c r="Z2" s="43"/>
    </row>
    <row r="3">
      <c r="A3" s="49"/>
      <c r="B3" s="45">
        <v>2.0</v>
      </c>
      <c r="C3" s="46" t="s">
        <v>141</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142</v>
      </c>
      <c r="D4" s="110"/>
      <c r="E4" s="111">
        <v>66242.0</v>
      </c>
      <c r="F4" s="43"/>
      <c r="G4" s="43"/>
      <c r="H4" s="43"/>
      <c r="I4" s="43"/>
      <c r="J4" s="43"/>
      <c r="K4" s="43"/>
      <c r="L4" s="43"/>
      <c r="M4" s="43"/>
      <c r="N4" s="43"/>
      <c r="O4" s="43"/>
      <c r="P4" s="43"/>
      <c r="Q4" s="43"/>
      <c r="R4" s="43"/>
      <c r="S4" s="43"/>
      <c r="T4" s="43"/>
      <c r="U4" s="43"/>
      <c r="V4" s="43"/>
      <c r="W4" s="43"/>
      <c r="X4" s="43"/>
      <c r="Y4" s="43"/>
      <c r="Z4" s="43"/>
    </row>
    <row r="5">
      <c r="A5" s="49"/>
      <c r="B5" s="45">
        <v>4.0</v>
      </c>
      <c r="C5" s="46" t="s">
        <v>143</v>
      </c>
      <c r="D5" s="112"/>
      <c r="E5" s="111">
        <v>258566.0</v>
      </c>
      <c r="F5" s="43"/>
      <c r="G5" s="43"/>
      <c r="H5" s="43"/>
      <c r="I5" s="43"/>
      <c r="J5" s="43"/>
      <c r="K5" s="43"/>
      <c r="L5" s="43"/>
      <c r="M5" s="43"/>
      <c r="N5" s="43"/>
      <c r="O5" s="43"/>
      <c r="P5" s="43"/>
      <c r="Q5" s="43"/>
      <c r="R5" s="43"/>
      <c r="S5" s="43"/>
      <c r="T5" s="43"/>
      <c r="U5" s="43"/>
      <c r="V5" s="43"/>
      <c r="W5" s="43"/>
      <c r="X5" s="43"/>
      <c r="Y5" s="43"/>
      <c r="Z5" s="43"/>
    </row>
    <row r="6">
      <c r="A6" s="49"/>
      <c r="B6" s="45">
        <v>5.0</v>
      </c>
      <c r="C6" s="51" t="s">
        <v>144</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145</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146</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147</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148</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149</v>
      </c>
      <c r="C11" s="46" t="s">
        <v>150</v>
      </c>
      <c r="D11" s="111">
        <v>496321.0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151</v>
      </c>
      <c r="C12" s="46" t="s">
        <v>152</v>
      </c>
      <c r="D12" s="111">
        <v>156938.0</v>
      </c>
      <c r="E12" s="108">
        <f>D11-D12</f>
        <v>339383</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153</v>
      </c>
      <c r="D13" s="112"/>
      <c r="E13" s="111">
        <v>1159307.0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154</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155</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156</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157</v>
      </c>
      <c r="D17" s="112"/>
      <c r="E17" s="111">
        <v>534219.0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158</v>
      </c>
      <c r="D18" s="113"/>
      <c r="E18" s="114">
        <f>sum(E2:E17)</f>
        <v>2480136</v>
      </c>
      <c r="F18" s="43"/>
      <c r="G18" s="43"/>
      <c r="H18" s="43"/>
      <c r="I18" s="43"/>
      <c r="J18" s="43"/>
      <c r="K18" s="43"/>
      <c r="L18" s="43"/>
      <c r="M18" s="43"/>
      <c r="N18" s="43"/>
      <c r="O18" s="43"/>
      <c r="P18" s="43"/>
      <c r="Q18" s="43"/>
      <c r="R18" s="43"/>
      <c r="S18" s="43"/>
      <c r="T18" s="43"/>
      <c r="U18" s="43"/>
      <c r="V18" s="43"/>
      <c r="W18" s="43"/>
      <c r="X18" s="43"/>
      <c r="Y18" s="43"/>
      <c r="Z18" s="43"/>
    </row>
    <row r="19">
      <c r="A19" s="44" t="s">
        <v>159</v>
      </c>
      <c r="B19" s="115">
        <v>17.0</v>
      </c>
      <c r="C19" s="116" t="s">
        <v>160</v>
      </c>
      <c r="D19" s="117"/>
      <c r="E19" s="111">
        <v>267862.0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161</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162</v>
      </c>
      <c r="D21" s="117"/>
      <c r="E21" s="111">
        <v>39222.0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163</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164</v>
      </c>
      <c r="D23" s="117"/>
      <c r="E23" s="118">
        <v>109637.0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165</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166</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167</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168</v>
      </c>
      <c r="D27" s="117"/>
      <c r="E27" s="118">
        <v>216093.0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169</v>
      </c>
      <c r="D28" s="125"/>
      <c r="E28" s="126">
        <f>sum(E19:E27)</f>
        <v>632814</v>
      </c>
      <c r="F28" s="43"/>
      <c r="G28" s="43"/>
      <c r="H28" s="43"/>
      <c r="I28" s="43"/>
      <c r="J28" s="43"/>
      <c r="K28" s="43"/>
      <c r="L28" s="43"/>
      <c r="M28" s="43"/>
      <c r="N28" s="43"/>
      <c r="O28" s="43"/>
      <c r="P28" s="43"/>
      <c r="Q28" s="43"/>
      <c r="R28" s="43"/>
      <c r="S28" s="43"/>
      <c r="T28" s="43"/>
      <c r="U28" s="43"/>
      <c r="V28" s="43"/>
      <c r="W28" s="43"/>
      <c r="X28" s="43"/>
      <c r="Y28" s="43"/>
      <c r="Z28" s="43"/>
    </row>
    <row r="29">
      <c r="A29" s="65" t="s">
        <v>170</v>
      </c>
      <c r="B29" s="127"/>
      <c r="C29" s="128" t="s">
        <v>171</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172</v>
      </c>
      <c r="D30" s="117"/>
      <c r="E30" s="111">
        <v>1087871.0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173</v>
      </c>
      <c r="D31" s="117"/>
      <c r="E31" s="111">
        <v>759488.0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174</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175</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176</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177</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178</v>
      </c>
      <c r="D36" s="131"/>
      <c r="E36" s="126">
        <f>sum(E30:E35)</f>
        <v>1847359</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179</v>
      </c>
      <c r="D37" s="135"/>
      <c r="E37" s="136">
        <f>E36+E28</f>
        <v>2480173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