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<sst xmlns="http://schemas.openxmlformats.org/spreadsheetml/2006/main" count="865" uniqueCount="250">
  <si>
    <t>HEIGHTS PHILADELPHIA</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</si>
  <si>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</si>
  <si>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</si>
  <si>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</si>
  <si>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</si>
  <si>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</si>
  <si>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</si>
  <si>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</si>
  <si>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</si>
  <si>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</si>
  <si>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</si>
  <si>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</si>
  <si>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</si>
  <si>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</si>
  <si>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</si>
  <si>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</si>
  <si>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</si>
  <si>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</si>
  <si>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</si>
  <si>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</si>
  <si>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</si>
  <si>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</si>
  <si>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</si>
  <si>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</si>
  <si>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</si>
  <si>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</si>
  <si>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</si>
  <si>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</si>
  <si>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</si>
  <si>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</si>
  <si>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</si>
  <si>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</si>
  <si>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</si>
  <si>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</si>
  <si>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</si>
  <si>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</si>
  <si>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</si>
  <si>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</si>
  <si>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</si>
  <si>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</si>
  <si>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</si>
  <si>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</si>
  <si>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</si>
  <si>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</si>
  <si>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</si>
  <si>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</si>
  <si>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</si>
  <si>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</si>
  <si>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</si>
  <si>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</si>
  <si>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</si>
  <si>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</si>
  <si>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</si>
  <si>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</si>
  <si>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</si>
  <si>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</si>
  <si>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</si>
  <si>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</si>
  <si>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</si>
  <si>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</si>
  <si>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</si>
  <si>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</si>
  <si>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</si>
  <si>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</si>
  <si>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</si>
  <si>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</si>
  <si>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</si>
  <si>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</si>
  <si>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</si>
  <si>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</si>
  <si>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</si>
  <si>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</si>
  <si>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</si>
  <si>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</si>
  <si>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</si>
  <si>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</si>
  <si>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</si>
  <si>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</si>
  <si>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</si>
  <si>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</si>
  <si>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</si>
  <si>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</si>
  <si>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</si>
  <si>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</si>
  <si>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</si>
  <si>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</si>
  <si>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</si>
  <si>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</si>
  <si>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</si>
  <si>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</si>
  <si>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</si>
  <si>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</si>
  <si>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</si>
  <si>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</si>
  <si>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</si>
  <si>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</si>
  <si>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ELLIS TRUST ADMINISTRATION FEE</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</si>
  <si>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</si>
  <si>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</si>
  <si>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</si>
  <si>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</si>
  <si>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</si>
  <si>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</si>
  <si>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</si>
  <si>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</si>
  <si>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</si>
  <si>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</si>
  <si>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</si>
  <si>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</si>
  <si>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</si>
  <si>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</si>
  <si>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</si>
  <si>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</si>
  <si>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</si>
  <si>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</si>
  <si>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</si>
  <si>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</si>
  <si>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</si>
  <si>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</si>
  <si>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</si>
  <si>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</si>
  <si>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</si>
  <si>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</si>
  <si>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</si>
  <si>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</si>
  <si>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</si>
  <si>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</si>
  <si>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</si>
  <si>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</si>
  <si>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</si>
  <si>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</si>
  <si>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</si>
  <si>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</si>
  <si>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</si>
  <si>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STUDENT PROGRAMS</t>
  </si>
  <si>
    <t>OTHER ORGANIZATION EXPE</t>
  </si>
  <si>
    <t xml:space="preserve"> CONSULTANTS</t>
  </si>
  <si>
    <t>PROFESSIONAL DEVELOPMEN</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</si>
  <si>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</si>
  <si>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</si>
  <si>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</si>
  <si>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</si>
  <si>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</si>
  <si>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</si>
  <si>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</si>
  <si>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</si>
  <si>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</si>
  <si>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</si>
  <si>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</si>
  <si>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</si>
  <si>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</si>
  <si>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</si>
  <si>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</si>
  <si>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</si>
  <si>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</si>
  <si>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</si>
  <si>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</si>
  <si>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</si>
  <si>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</si>
  <si>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</si>
  <si>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</si>
  <si>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</si>
  <si>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</si>
  <si>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</si>
  <si>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</si>
  <si>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</si>
  <si>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</si>
  <si>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</si>
  <si>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</si>
  <si>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</si>
  <si>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</si>
  <si>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</si>
  <si>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</si>
  <si>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</si>
  <si>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</si>
  <si>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</si>
  <si>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</si>
  <si>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</si>
  <si>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</si>
  <si>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</si>
  <si>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</si>
  <si>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</si>
  <si>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</si>
  <si>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</si>
  <si>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</si>
  <si>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</si>
  <si>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</si>
  <si>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</si>
  <si>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</si>
  <si>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</si>
  <si>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</si>
  <si>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</si>
  <si>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</si>
  <si>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</si>
  <si>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</si>
  <si>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</si>
  <si>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</si>
  <si>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</si>
  <si>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</si>
  <si>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</si>
  <si>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</si>
  <si>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</si>
  <si>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</si>
  <si>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</si>
  <si>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</si>
  <si>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</si>
  <si>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</si>
  <si>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</si>
  <si>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</si>
  <si>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</si>
  <si>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</si>
  <si>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</si>
  <si>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</si>
  <si>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</si>
  <si>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</si>
  <si>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</si>
  <si>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</si>
  <si>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</si>
  <si>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</si>
  <si>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</si>
  <si>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</si>
  <si>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</si>
  <si>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</si>
  <si>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</si>
  <si>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</si>
  <si>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</si>
  <si>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</si>
  <si>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</si>
  <si>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</si>
  <si>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</si>
  <si>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</si>
  <si>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</si>
  <si>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</si>
  <si>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</si>
  <si>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</si>
  <si>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</si>
  <si>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</si>
  <si>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</si>
  <si>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t>PROGRAM CONTRACT AND CONSULTING R</t>
  </si>
  <si>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</si>
  <si>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</si>
  <si>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</si>
  <si>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STUDENT STIPENDS AND SC</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</si>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</sst>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HEIGHTS PHILADELPHIA</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181</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182</v>
      </c>
      <c r="C3" s="144" t="s">
        <v>183</v>
      </c>
      <c r="D3" s="145">
        <f>'Expenses 2023'!C40</f>
        <v>12201507</v>
      </c>
      <c r="E3" s="146"/>
      <c r="F3" s="43"/>
      <c r="G3" s="43"/>
      <c r="H3" s="43"/>
      <c r="I3" s="43"/>
      <c r="J3" s="43"/>
      <c r="K3" s="43"/>
      <c r="L3" s="43"/>
      <c r="M3" s="43"/>
      <c r="N3" s="43"/>
      <c r="O3" s="43"/>
      <c r="P3" s="43"/>
      <c r="Q3" s="43"/>
      <c r="R3" s="43"/>
      <c r="S3" s="43"/>
      <c r="T3" s="43"/>
      <c r="U3" s="43"/>
      <c r="V3" s="43"/>
      <c r="W3" s="43"/>
      <c r="X3" s="43"/>
      <c r="Y3" s="43"/>
    </row>
    <row r="4">
      <c r="A4" s="138"/>
      <c r="B4" s="49"/>
      <c r="C4" s="144" t="s">
        <v>184</v>
      </c>
      <c r="D4" s="145">
        <f>'Expenses 2023'!C31</f>
        <v>56313</v>
      </c>
      <c r="E4" s="146"/>
      <c r="F4" s="43"/>
      <c r="G4" s="43"/>
      <c r="H4" s="43"/>
      <c r="I4" s="43"/>
      <c r="J4" s="43"/>
      <c r="K4" s="43"/>
      <c r="L4" s="43"/>
      <c r="M4" s="43"/>
      <c r="N4" s="43"/>
      <c r="O4" s="43"/>
      <c r="P4" s="43"/>
      <c r="Q4" s="43"/>
      <c r="R4" s="43"/>
      <c r="S4" s="43"/>
      <c r="T4" s="43"/>
      <c r="U4" s="43"/>
      <c r="V4" s="43"/>
      <c r="W4" s="43"/>
      <c r="X4" s="43"/>
      <c r="Y4" s="43"/>
    </row>
    <row r="5">
      <c r="A5" s="138"/>
      <c r="B5" s="49"/>
      <c r="C5" s="144" t="s">
        <v>185</v>
      </c>
      <c r="D5" s="145">
        <f>D3-D4</f>
        <v>12145194</v>
      </c>
      <c r="E5" s="146"/>
      <c r="F5" s="43"/>
      <c r="G5" s="43"/>
      <c r="H5" s="43"/>
      <c r="I5" s="43"/>
      <c r="J5" s="43"/>
      <c r="K5" s="43"/>
      <c r="L5" s="43"/>
      <c r="M5" s="43"/>
      <c r="N5" s="43"/>
      <c r="O5" s="43"/>
      <c r="P5" s="43"/>
      <c r="Q5" s="43"/>
      <c r="R5" s="43"/>
      <c r="S5" s="43"/>
      <c r="T5" s="43"/>
      <c r="U5" s="43"/>
      <c r="V5" s="43"/>
      <c r="W5" s="43"/>
      <c r="X5" s="43"/>
      <c r="Y5" s="43"/>
    </row>
    <row r="6">
      <c r="A6" s="138"/>
      <c r="B6" s="49"/>
      <c r="C6" s="144" t="s">
        <v>186</v>
      </c>
      <c r="D6" s="145">
        <f>D5/12</f>
        <v>1012099.5</v>
      </c>
      <c r="E6" s="146"/>
      <c r="F6" s="43"/>
      <c r="G6" s="43"/>
      <c r="H6" s="43"/>
      <c r="I6" s="43"/>
      <c r="J6" s="43"/>
      <c r="K6" s="43"/>
      <c r="L6" s="43"/>
      <c r="M6" s="43"/>
      <c r="N6" s="43"/>
      <c r="O6" s="43"/>
      <c r="P6" s="43"/>
      <c r="Q6" s="43"/>
      <c r="R6" s="43"/>
      <c r="S6" s="43"/>
      <c r="T6" s="43"/>
      <c r="U6" s="43"/>
      <c r="V6" s="43"/>
      <c r="W6" s="43"/>
      <c r="X6" s="43"/>
      <c r="Y6" s="43"/>
    </row>
    <row r="7">
      <c r="A7" s="138"/>
      <c r="B7" s="49"/>
      <c r="C7" s="144" t="s">
        <v>187</v>
      </c>
      <c r="D7" s="75">
        <f>'Balance Sheet 2023'!E2+'Balance Sheet 2023'!E3</f>
        <v>5709918</v>
      </c>
      <c r="E7" s="146"/>
      <c r="F7" s="43"/>
      <c r="G7" s="43"/>
      <c r="H7" s="43"/>
      <c r="I7" s="43"/>
      <c r="J7" s="43"/>
      <c r="K7" s="43"/>
      <c r="L7" s="43"/>
      <c r="M7" s="43"/>
      <c r="N7" s="43"/>
      <c r="O7" s="43"/>
      <c r="P7" s="43"/>
      <c r="Q7" s="43"/>
      <c r="R7" s="43"/>
      <c r="S7" s="43"/>
      <c r="T7" s="43"/>
      <c r="U7" s="43"/>
      <c r="V7" s="43"/>
      <c r="W7" s="43"/>
      <c r="X7" s="43"/>
      <c r="Y7" s="43"/>
    </row>
    <row r="8">
      <c r="A8" s="138"/>
      <c r="B8" s="49"/>
      <c r="C8" s="147" t="s">
        <v>181</v>
      </c>
      <c r="D8" s="148">
        <f>D7/D6</f>
        <v>5.641656774</v>
      </c>
      <c r="E8" s="149" t="s">
        <v>188</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189</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190</v>
      </c>
      <c r="C11" s="144" t="s">
        <v>191</v>
      </c>
      <c r="D11" s="75">
        <f>'Balance Sheet 2023'!E30</f>
        <v>13122213</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192</v>
      </c>
      <c r="D12" s="75">
        <f>'Expenses 2023'!C40</f>
        <v>12201507</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193</v>
      </c>
      <c r="D13" s="145">
        <f>D12/12</f>
        <v>1016792.25</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189</v>
      </c>
      <c r="D14" s="148">
        <f>D11/D13</f>
        <v>12.90550061</v>
      </c>
      <c r="E14" s="149" t="s">
        <v>188</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194</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195</v>
      </c>
      <c r="C17" s="144" t="s">
        <v>196</v>
      </c>
      <c r="D17" s="75">
        <f>sum('Balance Sheet 2023'!E13:E15)</f>
        <v>29825365</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192</v>
      </c>
      <c r="D18" s="75">
        <f>'Expenses 2023'!C40</f>
        <v>12201507</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193</v>
      </c>
      <c r="D19" s="145">
        <f>D18/12</f>
        <v>1016792.25</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197</v>
      </c>
      <c r="D20" s="148">
        <f>D17/D19</f>
        <v>29.33280127</v>
      </c>
      <c r="E20" s="149" t="s">
        <v>188</v>
      </c>
      <c r="F20" s="43"/>
      <c r="G20" s="43"/>
      <c r="H20" s="43"/>
      <c r="I20" s="43"/>
      <c r="J20" s="43"/>
      <c r="K20" s="43"/>
      <c r="L20" s="43"/>
      <c r="M20" s="43"/>
      <c r="N20" s="43"/>
      <c r="O20" s="43"/>
      <c r="P20" s="43"/>
      <c r="Q20" s="43"/>
      <c r="R20" s="43"/>
      <c r="S20" s="43"/>
      <c r="T20" s="43"/>
      <c r="U20" s="43"/>
      <c r="V20" s="43"/>
      <c r="W20" s="43"/>
      <c r="X20" s="43"/>
      <c r="Y20" s="43"/>
    </row>
    <row r="21">
      <c r="A21" s="138"/>
      <c r="B21" s="49"/>
      <c r="C21" s="153" t="s">
        <v>198</v>
      </c>
      <c r="D21" s="154">
        <f>D20+D8</f>
        <v>34.97445804</v>
      </c>
      <c r="E21" s="155" t="s">
        <v>188</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199</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200</v>
      </c>
      <c r="C24" s="159"/>
      <c r="D24" s="160">
        <f>max('Revenues 2023'!E2:E7,'Revenues 2023'!F10:F15)</f>
        <v>6429363</v>
      </c>
      <c r="E24" s="161" t="s">
        <v>201</v>
      </c>
      <c r="F24" s="43"/>
      <c r="G24" s="43"/>
      <c r="H24" s="43"/>
      <c r="I24" s="43"/>
      <c r="J24" s="43"/>
      <c r="K24" s="43"/>
      <c r="L24" s="43"/>
      <c r="M24" s="43"/>
      <c r="N24" s="43"/>
      <c r="O24" s="43"/>
      <c r="P24" s="43"/>
      <c r="Q24" s="43"/>
      <c r="R24" s="43"/>
      <c r="S24" s="43"/>
      <c r="T24" s="43"/>
      <c r="U24" s="43"/>
      <c r="V24" s="43"/>
      <c r="W24" s="43"/>
      <c r="X24" s="43"/>
      <c r="Y24" s="43"/>
    </row>
    <row r="25">
      <c r="A25" s="138"/>
      <c r="B25" s="49"/>
      <c r="C25" s="144" t="s">
        <v>202</v>
      </c>
      <c r="D25" s="145">
        <f>'Revenues 2023'!F44</f>
        <v>11769525</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199</v>
      </c>
      <c r="D26" s="162">
        <f>D24/D25</f>
        <v>0.5462720883</v>
      </c>
      <c r="E26" s="149" t="s">
        <v>203</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204</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205</v>
      </c>
      <c r="C29" s="144" t="s">
        <v>206</v>
      </c>
      <c r="D29" s="75">
        <f>SUM('Expenses 2023'!C7:C9)</f>
        <v>6681051</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207</v>
      </c>
      <c r="D30" s="75">
        <f>SUM('Expenses 2023'!C10:C12)</f>
        <v>1274229</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208</v>
      </c>
      <c r="D31" s="75">
        <f>sum(D29:D30)</f>
        <v>7955280</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183</v>
      </c>
      <c r="D32" s="75">
        <f>'Expenses 2023'!C40</f>
        <v>12201507</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209</v>
      </c>
      <c r="D33" s="162">
        <f>D31/D32</f>
        <v>0.6519915942</v>
      </c>
      <c r="E33" s="149" t="s">
        <v>210</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211</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212</v>
      </c>
      <c r="C36" s="144" t="s">
        <v>213</v>
      </c>
      <c r="D36" s="75">
        <f>SUM('Expenses 2023'!C10:C11)</f>
        <v>799168</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206</v>
      </c>
      <c r="D37" s="75">
        <f>SUM('Expenses 2023'!C7:C9)</f>
        <v>6681051</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211</v>
      </c>
      <c r="D38" s="162">
        <f>D36/D37</f>
        <v>0.1196171081</v>
      </c>
      <c r="E38" s="149" t="s">
        <v>214</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215</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216</v>
      </c>
      <c r="C41" s="147" t="s">
        <v>240</v>
      </c>
      <c r="D41" s="75">
        <f>'Expenses 2023'!D40</f>
        <v>8603601</v>
      </c>
      <c r="E41" s="164">
        <f t="shared" ref="E41:E44" si="1">D41/$D$44</f>
        <v>0.7051260963</v>
      </c>
      <c r="F41" s="43"/>
      <c r="G41" s="43"/>
      <c r="H41" s="43"/>
      <c r="I41" s="43"/>
      <c r="J41" s="43"/>
      <c r="K41" s="43"/>
      <c r="L41" s="43"/>
      <c r="M41" s="43"/>
      <c r="N41" s="43"/>
      <c r="O41" s="43"/>
      <c r="P41" s="43"/>
      <c r="Q41" s="43"/>
      <c r="R41" s="43"/>
      <c r="S41" s="43"/>
      <c r="T41" s="43"/>
      <c r="U41" s="43"/>
      <c r="V41" s="43"/>
      <c r="W41" s="43"/>
      <c r="X41" s="43"/>
      <c r="Y41" s="43"/>
    </row>
    <row r="42">
      <c r="A42" s="138"/>
      <c r="B42" s="49"/>
      <c r="C42" s="147" t="s">
        <v>218</v>
      </c>
      <c r="D42" s="145">
        <f>'Expenses 2023'!E40</f>
        <v>1998414</v>
      </c>
      <c r="E42" s="164">
        <f t="shared" si="1"/>
        <v>0.1637841949</v>
      </c>
      <c r="F42" s="43"/>
      <c r="G42" s="43"/>
      <c r="H42" s="43"/>
      <c r="I42" s="43"/>
      <c r="J42" s="43"/>
      <c r="K42" s="43"/>
      <c r="L42" s="43"/>
      <c r="M42" s="43"/>
      <c r="N42" s="43"/>
      <c r="O42" s="43"/>
      <c r="P42" s="43"/>
      <c r="Q42" s="43"/>
      <c r="R42" s="43"/>
      <c r="S42" s="43"/>
      <c r="T42" s="43"/>
      <c r="U42" s="43"/>
      <c r="V42" s="43"/>
      <c r="W42" s="43"/>
      <c r="X42" s="43"/>
      <c r="Y42" s="43"/>
    </row>
    <row r="43">
      <c r="A43" s="138"/>
      <c r="B43" s="49"/>
      <c r="C43" s="147" t="s">
        <v>219</v>
      </c>
      <c r="D43" s="145">
        <f>'Expenses 2023'!F40</f>
        <v>1599492</v>
      </c>
      <c r="E43" s="164">
        <f t="shared" si="1"/>
        <v>0.1310897088</v>
      </c>
      <c r="F43" s="43"/>
      <c r="G43" s="43"/>
      <c r="H43" s="43"/>
      <c r="I43" s="43"/>
      <c r="J43" s="43"/>
      <c r="K43" s="43"/>
      <c r="L43" s="43"/>
      <c r="M43" s="43"/>
      <c r="N43" s="43"/>
      <c r="O43" s="43"/>
      <c r="P43" s="43"/>
      <c r="Q43" s="43"/>
      <c r="R43" s="43"/>
      <c r="S43" s="43"/>
      <c r="T43" s="43"/>
      <c r="U43" s="43"/>
      <c r="V43" s="43"/>
      <c r="W43" s="43"/>
      <c r="X43" s="43"/>
      <c r="Y43" s="43"/>
    </row>
    <row r="44">
      <c r="A44" s="138"/>
      <c r="B44" s="49"/>
      <c r="C44" s="144" t="s">
        <v>183</v>
      </c>
      <c r="D44" s="145">
        <f>sum(D41:D43)</f>
        <v>12201507</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220</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221</v>
      </c>
      <c r="C47" s="144" t="s">
        <v>222</v>
      </c>
      <c r="D47" s="145">
        <f>'Revenues 2023'!F9</f>
        <v>6429363</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223</v>
      </c>
      <c r="D48" s="145">
        <f>'Expenses 2023'!F40</f>
        <v>1599492</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224</v>
      </c>
      <c r="D49" s="165">
        <f>if(D48=0, "$0",D47/D48)</f>
        <v>4.019628107</v>
      </c>
      <c r="E49" s="149" t="s">
        <v>225</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226</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227</v>
      </c>
      <c r="C52" s="144" t="s">
        <v>228</v>
      </c>
      <c r="D52" s="145">
        <f>sum('Balance Sheet 2023'!E2:E10)</f>
        <v>7534303</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229</v>
      </c>
      <c r="D53" s="145">
        <f>sum('Balance Sheet 2023'!E19:E22)</f>
        <v>780346</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230</v>
      </c>
      <c r="D54" s="167">
        <f>D52/D53</f>
        <v>9.655079926</v>
      </c>
      <c r="E54" s="149" t="s">
        <v>231</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232</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233</v>
      </c>
      <c r="C57" s="144" t="s">
        <v>234</v>
      </c>
      <c r="D57" s="145">
        <f>sum('Balance Sheet 2023'!E25:E26)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235</v>
      </c>
      <c r="D58" s="145">
        <f>'Balance Sheet 2023'!E18</f>
        <v>39734800</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236</v>
      </c>
      <c r="D59" s="168">
        <f>D57/D58</f>
        <v>0</v>
      </c>
      <c r="E59" s="149" t="s">
        <v>237</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HEIGHTS PHILADELPHIA</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1.0310416E7</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10310416</v>
      </c>
      <c r="G9" s="58"/>
      <c r="H9" s="58"/>
      <c r="I9" s="58"/>
      <c r="J9" s="58"/>
      <c r="K9" s="58"/>
      <c r="L9" s="58"/>
      <c r="M9" s="58"/>
      <c r="N9" s="58"/>
      <c r="O9" s="58"/>
      <c r="P9" s="58"/>
      <c r="Q9" s="58"/>
      <c r="R9" s="58"/>
      <c r="S9" s="58"/>
      <c r="T9" s="58"/>
      <c r="U9" s="58"/>
      <c r="V9" s="58"/>
      <c r="W9" s="58"/>
      <c r="X9" s="58"/>
      <c r="Y9" s="58"/>
      <c r="Z9" s="58"/>
    </row>
    <row r="10">
      <c r="A10" s="44" t="s">
        <v>62</v>
      </c>
      <c r="B10" s="59" t="s">
        <v>63</v>
      </c>
      <c r="C10" s="60" t="s">
        <v>238</v>
      </c>
      <c r="D10" s="15"/>
      <c r="E10" s="15"/>
      <c r="F10" s="48">
        <v>1790502.0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1790502</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799586.0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241</v>
      </c>
      <c r="D26" s="50">
        <v>3998773.0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3206207.0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792566</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792566</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t="s">
        <v>96</v>
      </c>
      <c r="D39" s="74"/>
      <c r="E39" s="48">
        <v>381047.0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381047</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14074117</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HEIGHTS PHILADELPHIA</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1005624</v>
      </c>
      <c r="D4" s="99">
        <v>1005624.0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280579</v>
      </c>
      <c r="D7" s="99">
        <v>191426.0</v>
      </c>
      <c r="E7" s="99">
        <v>58324.0</v>
      </c>
      <c r="F7" s="99">
        <v>30829.0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109</v>
      </c>
      <c r="C9" s="98">
        <f t="shared" si="1"/>
        <v>6464051</v>
      </c>
      <c r="D9" s="99">
        <v>4410123.0</v>
      </c>
      <c r="E9" s="99">
        <v>1343688.0</v>
      </c>
      <c r="F9" s="99">
        <v>710240.0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296617</v>
      </c>
      <c r="D10" s="99">
        <v>202368.0</v>
      </c>
      <c r="E10" s="99">
        <v>61658.0</v>
      </c>
      <c r="F10" s="99">
        <v>32591.0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675418</v>
      </c>
      <c r="D11" s="99">
        <v>460806.0</v>
      </c>
      <c r="E11" s="99">
        <v>140400.0</v>
      </c>
      <c r="F11" s="99">
        <v>74212.0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490900</v>
      </c>
      <c r="D12" s="99">
        <v>334918.0</v>
      </c>
      <c r="E12" s="99">
        <v>102044.0</v>
      </c>
      <c r="F12" s="99">
        <v>53938.0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544905</v>
      </c>
      <c r="D16" s="99">
        <v>208700.0</v>
      </c>
      <c r="E16" s="99">
        <v>292784.0</v>
      </c>
      <c r="F16" s="99">
        <v>43421.0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181275</v>
      </c>
      <c r="D19" s="99">
        <v>0.0</v>
      </c>
      <c r="E19" s="99">
        <v>181275.0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760429</v>
      </c>
      <c r="D20" s="99">
        <v>286060.0</v>
      </c>
      <c r="E20" s="99">
        <v>413800.0</v>
      </c>
      <c r="F20" s="99">
        <v>60569.0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726702</v>
      </c>
      <c r="D22" s="99">
        <v>465919.0</v>
      </c>
      <c r="E22" s="99">
        <v>147522.0</v>
      </c>
      <c r="F22" s="99">
        <v>113261.0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497859</v>
      </c>
      <c r="D25" s="99">
        <v>305309.0</v>
      </c>
      <c r="E25" s="99">
        <v>108757.0</v>
      </c>
      <c r="F25" s="99">
        <v>83793.0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0</v>
      </c>
      <c r="D26" s="99">
        <v>0.0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55209</v>
      </c>
      <c r="D31" s="99">
        <v>34824.0</v>
      </c>
      <c r="E31" s="99">
        <v>13774.0</v>
      </c>
      <c r="F31" s="99">
        <v>6611.0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219580</v>
      </c>
      <c r="D32" s="99">
        <v>138501.0</v>
      </c>
      <c r="E32" s="99">
        <v>54784.0</v>
      </c>
      <c r="F32" s="99">
        <v>26295.0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242</v>
      </c>
      <c r="C34" s="98">
        <f t="shared" si="1"/>
        <v>429989</v>
      </c>
      <c r="D34" s="99">
        <v>428774.0</v>
      </c>
      <c r="E34" s="99">
        <v>513.0</v>
      </c>
      <c r="F34" s="99">
        <v>702.0</v>
      </c>
      <c r="G34" s="43"/>
      <c r="H34" s="43"/>
      <c r="I34" s="43"/>
      <c r="J34" s="43"/>
      <c r="K34" s="43"/>
      <c r="L34" s="43"/>
      <c r="M34" s="43"/>
      <c r="N34" s="43"/>
      <c r="O34" s="43"/>
      <c r="P34" s="43"/>
      <c r="Q34" s="43"/>
      <c r="R34" s="43"/>
      <c r="S34" s="43"/>
      <c r="T34" s="43"/>
      <c r="U34" s="43"/>
      <c r="V34" s="43"/>
      <c r="W34" s="43"/>
      <c r="X34" s="43"/>
      <c r="Y34" s="43"/>
      <c r="Z34" s="43"/>
    </row>
    <row r="35">
      <c r="A35" s="45" t="s">
        <v>48</v>
      </c>
      <c r="B35" s="102" t="s">
        <v>134</v>
      </c>
      <c r="C35" s="98">
        <f t="shared" si="1"/>
        <v>90000</v>
      </c>
      <c r="D35" s="99">
        <v>0.0</v>
      </c>
      <c r="E35" s="99">
        <v>39399.0</v>
      </c>
      <c r="F35" s="99">
        <v>50601.0</v>
      </c>
      <c r="G35" s="43"/>
      <c r="H35" s="43"/>
      <c r="I35" s="43"/>
      <c r="J35" s="43"/>
      <c r="K35" s="43"/>
      <c r="L35" s="43"/>
      <c r="M35" s="43"/>
      <c r="N35" s="43"/>
      <c r="O35" s="43"/>
      <c r="P35" s="43"/>
      <c r="Q35" s="43"/>
      <c r="R35" s="43"/>
      <c r="S35" s="43"/>
      <c r="T35" s="43"/>
      <c r="U35" s="43"/>
      <c r="V35" s="43"/>
      <c r="W35" s="43"/>
      <c r="X35" s="43"/>
      <c r="Y35" s="43"/>
      <c r="Z35" s="43"/>
    </row>
    <row r="36">
      <c r="A36" s="45" t="s">
        <v>50</v>
      </c>
      <c r="B36" s="102"/>
      <c r="C36" s="98">
        <f t="shared" si="1"/>
        <v>0</v>
      </c>
      <c r="D36" s="99">
        <v>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138</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139</v>
      </c>
      <c r="C40" s="103">
        <f t="shared" ref="C40:F40" si="2">sum(C3:C39)</f>
        <v>12719137</v>
      </c>
      <c r="D40" s="103">
        <f t="shared" si="2"/>
        <v>8473352</v>
      </c>
      <c r="E40" s="103">
        <f t="shared" si="2"/>
        <v>2958722</v>
      </c>
      <c r="F40" s="103">
        <f t="shared" si="2"/>
        <v>1287063</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HEIGHTS PHILADELPHIA</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140</v>
      </c>
      <c r="B2" s="45">
        <v>1.0</v>
      </c>
      <c r="C2" s="46" t="s">
        <v>141</v>
      </c>
      <c r="D2" s="110"/>
      <c r="E2" s="111">
        <v>1530544.0</v>
      </c>
      <c r="F2" s="43"/>
      <c r="G2" s="43"/>
      <c r="H2" s="43"/>
      <c r="I2" s="43"/>
      <c r="J2" s="43"/>
      <c r="K2" s="43"/>
      <c r="L2" s="43"/>
      <c r="M2" s="43"/>
      <c r="N2" s="43"/>
      <c r="O2" s="43"/>
      <c r="P2" s="43"/>
      <c r="Q2" s="43"/>
      <c r="R2" s="43"/>
      <c r="S2" s="43"/>
      <c r="T2" s="43"/>
      <c r="U2" s="43"/>
      <c r="V2" s="43"/>
      <c r="W2" s="43"/>
      <c r="X2" s="43"/>
      <c r="Y2" s="43"/>
      <c r="Z2" s="43"/>
    </row>
    <row r="3">
      <c r="A3" s="49"/>
      <c r="B3" s="45">
        <v>2.0</v>
      </c>
      <c r="C3" s="46" t="s">
        <v>142</v>
      </c>
      <c r="D3" s="112"/>
      <c r="E3" s="111">
        <v>3347748.0</v>
      </c>
      <c r="F3" s="43"/>
      <c r="G3" s="43"/>
      <c r="H3" s="43"/>
      <c r="I3" s="43"/>
      <c r="J3" s="43"/>
      <c r="K3" s="43"/>
      <c r="L3" s="43"/>
      <c r="M3" s="43"/>
      <c r="N3" s="43"/>
      <c r="O3" s="43"/>
      <c r="P3" s="43"/>
      <c r="Q3" s="43"/>
      <c r="R3" s="43"/>
      <c r="S3" s="43"/>
      <c r="T3" s="43"/>
      <c r="U3" s="43"/>
      <c r="V3" s="43"/>
      <c r="W3" s="43"/>
      <c r="X3" s="43"/>
      <c r="Y3" s="43"/>
      <c r="Z3" s="43"/>
    </row>
    <row r="4">
      <c r="A4" s="49"/>
      <c r="B4" s="45">
        <v>3.0</v>
      </c>
      <c r="C4" s="46" t="s">
        <v>143</v>
      </c>
      <c r="D4" s="110"/>
      <c r="E4" s="111">
        <v>3132445.0</v>
      </c>
      <c r="F4" s="43"/>
      <c r="G4" s="43"/>
      <c r="H4" s="43"/>
      <c r="I4" s="43"/>
      <c r="J4" s="43"/>
      <c r="K4" s="43"/>
      <c r="L4" s="43"/>
      <c r="M4" s="43"/>
      <c r="N4" s="43"/>
      <c r="O4" s="43"/>
      <c r="P4" s="43"/>
      <c r="Q4" s="43"/>
      <c r="R4" s="43"/>
      <c r="S4" s="43"/>
      <c r="T4" s="43"/>
      <c r="U4" s="43"/>
      <c r="V4" s="43"/>
      <c r="W4" s="43"/>
      <c r="X4" s="43"/>
      <c r="Y4" s="43"/>
      <c r="Z4" s="43"/>
    </row>
    <row r="5">
      <c r="A5" s="49"/>
      <c r="B5" s="45">
        <v>4.0</v>
      </c>
      <c r="C5" s="46" t="s">
        <v>144</v>
      </c>
      <c r="D5" s="112"/>
      <c r="E5" s="111">
        <v>1112298.0</v>
      </c>
      <c r="F5" s="43"/>
      <c r="G5" s="43"/>
      <c r="H5" s="43"/>
      <c r="I5" s="43"/>
      <c r="J5" s="43"/>
      <c r="K5" s="43"/>
      <c r="L5" s="43"/>
      <c r="M5" s="43"/>
      <c r="N5" s="43"/>
      <c r="O5" s="43"/>
      <c r="P5" s="43"/>
      <c r="Q5" s="43"/>
      <c r="R5" s="43"/>
      <c r="S5" s="43"/>
      <c r="T5" s="43"/>
      <c r="U5" s="43"/>
      <c r="V5" s="43"/>
      <c r="W5" s="43"/>
      <c r="X5" s="43"/>
      <c r="Y5" s="43"/>
      <c r="Z5" s="43"/>
    </row>
    <row r="6">
      <c r="A6" s="49"/>
      <c r="B6" s="45">
        <v>5.0</v>
      </c>
      <c r="C6" s="51" t="s">
        <v>145</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146</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147</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148</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149</v>
      </c>
      <c r="D10" s="110"/>
      <c r="E10" s="111">
        <v>56970.0</v>
      </c>
      <c r="F10" s="43"/>
      <c r="G10" s="43"/>
      <c r="H10" s="43"/>
      <c r="I10" s="43"/>
      <c r="J10" s="43"/>
      <c r="K10" s="43"/>
      <c r="L10" s="43"/>
      <c r="M10" s="43"/>
      <c r="N10" s="43"/>
      <c r="O10" s="43"/>
      <c r="P10" s="43"/>
      <c r="Q10" s="43"/>
      <c r="R10" s="43"/>
      <c r="S10" s="43"/>
      <c r="T10" s="43"/>
      <c r="U10" s="43"/>
      <c r="V10" s="43"/>
      <c r="W10" s="43"/>
      <c r="X10" s="43"/>
      <c r="Y10" s="43"/>
      <c r="Z10" s="43"/>
    </row>
    <row r="11">
      <c r="A11" s="49"/>
      <c r="B11" s="45" t="s">
        <v>150</v>
      </c>
      <c r="C11" s="46" t="s">
        <v>151</v>
      </c>
      <c r="D11" s="111">
        <v>309062.0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152</v>
      </c>
      <c r="C12" s="46" t="s">
        <v>153</v>
      </c>
      <c r="D12" s="111">
        <v>254042.0</v>
      </c>
      <c r="E12" s="108">
        <f>D11-D12</f>
        <v>55020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154</v>
      </c>
      <c r="D13" s="112"/>
      <c r="E13" s="111">
        <v>3.1201046E7</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155</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156</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157</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158</v>
      </c>
      <c r="D17" s="112"/>
      <c r="E17" s="111">
        <v>1961358.0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159</v>
      </c>
      <c r="D18" s="113"/>
      <c r="E18" s="114">
        <f>sum(E2:E17)</f>
        <v>42397429</v>
      </c>
      <c r="F18" s="43"/>
      <c r="G18" s="43"/>
      <c r="H18" s="43"/>
      <c r="I18" s="43"/>
      <c r="J18" s="43"/>
      <c r="K18" s="43"/>
      <c r="L18" s="43"/>
      <c r="M18" s="43"/>
      <c r="N18" s="43"/>
      <c r="O18" s="43"/>
      <c r="P18" s="43"/>
      <c r="Q18" s="43"/>
      <c r="R18" s="43"/>
      <c r="S18" s="43"/>
      <c r="T18" s="43"/>
      <c r="U18" s="43"/>
      <c r="V18" s="43"/>
      <c r="W18" s="43"/>
      <c r="X18" s="43"/>
      <c r="Y18" s="43"/>
      <c r="Z18" s="43"/>
    </row>
    <row r="19">
      <c r="A19" s="44" t="s">
        <v>160</v>
      </c>
      <c r="B19" s="115">
        <v>17.0</v>
      </c>
      <c r="C19" s="116" t="s">
        <v>161</v>
      </c>
      <c r="D19" s="117"/>
      <c r="E19" s="111">
        <v>489628.0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162</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163</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164</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165</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166</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167</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168</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169</v>
      </c>
      <c r="D27" s="117"/>
      <c r="E27" s="118">
        <v>2105497.0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170</v>
      </c>
      <c r="D28" s="125"/>
      <c r="E28" s="126">
        <f>sum(E19:E27)</f>
        <v>2595125</v>
      </c>
      <c r="F28" s="43"/>
      <c r="G28" s="43"/>
      <c r="H28" s="43"/>
      <c r="I28" s="43"/>
      <c r="J28" s="43"/>
      <c r="K28" s="43"/>
      <c r="L28" s="43"/>
      <c r="M28" s="43"/>
      <c r="N28" s="43"/>
      <c r="O28" s="43"/>
      <c r="P28" s="43"/>
      <c r="Q28" s="43"/>
      <c r="R28" s="43"/>
      <c r="S28" s="43"/>
      <c r="T28" s="43"/>
      <c r="U28" s="43"/>
      <c r="V28" s="43"/>
      <c r="W28" s="43"/>
      <c r="X28" s="43"/>
      <c r="Y28" s="43"/>
      <c r="Z28" s="43"/>
    </row>
    <row r="29">
      <c r="A29" s="65" t="s">
        <v>171</v>
      </c>
      <c r="B29" s="127"/>
      <c r="C29" s="128" t="s">
        <v>172</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173</v>
      </c>
      <c r="D30" s="117"/>
      <c r="E30" s="111">
        <v>1.392568E7</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174</v>
      </c>
      <c r="D31" s="117"/>
      <c r="E31" s="111">
        <v>2.5876624E7</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175</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176</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177</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178</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179</v>
      </c>
      <c r="D36" s="131"/>
      <c r="E36" s="126">
        <f>sum(E30:E35)</f>
        <v>39802304</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180</v>
      </c>
      <c r="D37" s="135"/>
      <c r="E37" s="136">
        <f>E36+E28</f>
        <v>42397429</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HEIGHTS PHILADELPHIA</v>
      </c>
      <c r="B1" s="2">
        <f>'Revenues 2024'!C1</f>
        <v>2024</v>
      </c>
      <c r="C1" s="175"/>
      <c r="D1" s="138"/>
      <c r="E1" s="139"/>
      <c r="F1" s="43"/>
      <c r="G1" s="43"/>
      <c r="H1" s="43"/>
      <c r="I1" s="43"/>
      <c r="J1" s="43"/>
      <c r="K1" s="43"/>
      <c r="L1" s="43"/>
      <c r="M1" s="43"/>
      <c r="N1" s="43"/>
      <c r="O1" s="43"/>
      <c r="P1" s="43"/>
      <c r="Q1" s="43"/>
      <c r="R1" s="43"/>
      <c r="S1" s="43"/>
      <c r="T1" s="43"/>
      <c r="U1" s="43"/>
      <c r="V1" s="43"/>
      <c r="W1" s="43"/>
      <c r="X1" s="43"/>
      <c r="Y1" s="43"/>
    </row>
    <row r="2">
      <c r="A2" s="140" t="s">
        <v>181</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182</v>
      </c>
      <c r="C3" s="144" t="s">
        <v>183</v>
      </c>
      <c r="D3" s="145">
        <f>'Expenses 2024'!C40</f>
        <v>12719137</v>
      </c>
      <c r="E3" s="146"/>
      <c r="F3" s="43"/>
      <c r="G3" s="43"/>
      <c r="H3" s="43"/>
      <c r="I3" s="43"/>
      <c r="J3" s="43"/>
      <c r="K3" s="43"/>
      <c r="L3" s="43"/>
      <c r="M3" s="43"/>
      <c r="N3" s="43"/>
      <c r="O3" s="43"/>
      <c r="P3" s="43"/>
      <c r="Q3" s="43"/>
      <c r="R3" s="43"/>
      <c r="S3" s="43"/>
      <c r="T3" s="43"/>
      <c r="U3" s="43"/>
      <c r="V3" s="43"/>
      <c r="W3" s="43"/>
      <c r="X3" s="43"/>
      <c r="Y3" s="43"/>
    </row>
    <row r="4">
      <c r="A4" s="138"/>
      <c r="B4" s="49"/>
      <c r="C4" s="144" t="s">
        <v>184</v>
      </c>
      <c r="D4" s="145">
        <f>'Expenses 2024'!C31</f>
        <v>55209</v>
      </c>
      <c r="E4" s="146"/>
      <c r="F4" s="43"/>
      <c r="G4" s="43"/>
      <c r="H4" s="43"/>
      <c r="I4" s="43"/>
      <c r="J4" s="43"/>
      <c r="K4" s="43"/>
      <c r="L4" s="43"/>
      <c r="M4" s="43"/>
      <c r="N4" s="43"/>
      <c r="O4" s="43"/>
      <c r="P4" s="43"/>
      <c r="Q4" s="43"/>
      <c r="R4" s="43"/>
      <c r="S4" s="43"/>
      <c r="T4" s="43"/>
      <c r="U4" s="43"/>
      <c r="V4" s="43"/>
      <c r="W4" s="43"/>
      <c r="X4" s="43"/>
      <c r="Y4" s="43"/>
    </row>
    <row r="5">
      <c r="A5" s="138"/>
      <c r="B5" s="49"/>
      <c r="C5" s="144" t="s">
        <v>185</v>
      </c>
      <c r="D5" s="145">
        <f>D3-D4</f>
        <v>12663928</v>
      </c>
      <c r="E5" s="146"/>
      <c r="F5" s="43"/>
      <c r="G5" s="43"/>
      <c r="H5" s="43"/>
      <c r="I5" s="43"/>
      <c r="J5" s="43"/>
      <c r="K5" s="43"/>
      <c r="L5" s="43"/>
      <c r="M5" s="43"/>
      <c r="N5" s="43"/>
      <c r="O5" s="43"/>
      <c r="P5" s="43"/>
      <c r="Q5" s="43"/>
      <c r="R5" s="43"/>
      <c r="S5" s="43"/>
      <c r="T5" s="43"/>
      <c r="U5" s="43"/>
      <c r="V5" s="43"/>
      <c r="W5" s="43"/>
      <c r="X5" s="43"/>
      <c r="Y5" s="43"/>
    </row>
    <row r="6">
      <c r="A6" s="138"/>
      <c r="B6" s="49"/>
      <c r="C6" s="144" t="s">
        <v>186</v>
      </c>
      <c r="D6" s="145">
        <f>D5/12</f>
        <v>1055327.333</v>
      </c>
      <c r="E6" s="146"/>
      <c r="F6" s="43"/>
      <c r="G6" s="43"/>
      <c r="H6" s="43"/>
      <c r="I6" s="43"/>
      <c r="J6" s="43"/>
      <c r="K6" s="43"/>
      <c r="L6" s="43"/>
      <c r="M6" s="43"/>
      <c r="N6" s="43"/>
      <c r="O6" s="43"/>
      <c r="P6" s="43"/>
      <c r="Q6" s="43"/>
      <c r="R6" s="43"/>
      <c r="S6" s="43"/>
      <c r="T6" s="43"/>
      <c r="U6" s="43"/>
      <c r="V6" s="43"/>
      <c r="W6" s="43"/>
      <c r="X6" s="43"/>
      <c r="Y6" s="43"/>
    </row>
    <row r="7">
      <c r="A7" s="138"/>
      <c r="B7" s="49"/>
      <c r="C7" s="144" t="s">
        <v>187</v>
      </c>
      <c r="D7" s="75">
        <f>'Balance Sheet 2024'!E2+'Balance Sheet 2024'!E3</f>
        <v>4878292</v>
      </c>
      <c r="E7" s="146"/>
      <c r="F7" s="43"/>
      <c r="G7" s="43"/>
      <c r="H7" s="43"/>
      <c r="I7" s="43"/>
      <c r="J7" s="43"/>
      <c r="K7" s="43"/>
      <c r="L7" s="43"/>
      <c r="M7" s="43"/>
      <c r="N7" s="43"/>
      <c r="O7" s="43"/>
      <c r="P7" s="43"/>
      <c r="Q7" s="43"/>
      <c r="R7" s="43"/>
      <c r="S7" s="43"/>
      <c r="T7" s="43"/>
      <c r="U7" s="43"/>
      <c r="V7" s="43"/>
      <c r="W7" s="43"/>
      <c r="X7" s="43"/>
      <c r="Y7" s="43"/>
    </row>
    <row r="8">
      <c r="A8" s="138"/>
      <c r="B8" s="49"/>
      <c r="C8" s="147" t="s">
        <v>181</v>
      </c>
      <c r="D8" s="148">
        <f>D7/D6</f>
        <v>4.622539231</v>
      </c>
      <c r="E8" s="149" t="s">
        <v>188</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189</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190</v>
      </c>
      <c r="C11" s="144" t="s">
        <v>191</v>
      </c>
      <c r="D11" s="75">
        <f>'Balance Sheet 2024'!E30</f>
        <v>13925680</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192</v>
      </c>
      <c r="D12" s="75">
        <f>'Expenses 2024'!C40</f>
        <v>12719137</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193</v>
      </c>
      <c r="D13" s="145">
        <f>D12/12</f>
        <v>1059928.083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189</v>
      </c>
      <c r="D14" s="148">
        <f>D11/D13</f>
        <v>13.13832534</v>
      </c>
      <c r="E14" s="149" t="s">
        <v>188</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194</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195</v>
      </c>
      <c r="C17" s="144" t="s">
        <v>196</v>
      </c>
      <c r="D17" s="75">
        <f>sum('Balance Sheet 2024'!E13:E15)</f>
        <v>31201046</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192</v>
      </c>
      <c r="D18" s="75">
        <f>'Expenses 2024'!C40</f>
        <v>12719137</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193</v>
      </c>
      <c r="D19" s="145">
        <f>D18/12</f>
        <v>1059928.083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197</v>
      </c>
      <c r="D20" s="148">
        <f>D17/D19</f>
        <v>29.43694623</v>
      </c>
      <c r="E20" s="149" t="s">
        <v>188</v>
      </c>
      <c r="F20" s="43"/>
      <c r="G20" s="43"/>
      <c r="H20" s="43"/>
      <c r="I20" s="43"/>
      <c r="J20" s="43"/>
      <c r="K20" s="43"/>
      <c r="L20" s="43"/>
      <c r="M20" s="43"/>
      <c r="N20" s="43"/>
      <c r="O20" s="43"/>
      <c r="P20" s="43"/>
      <c r="Q20" s="43"/>
      <c r="R20" s="43"/>
      <c r="S20" s="43"/>
      <c r="T20" s="43"/>
      <c r="U20" s="43"/>
      <c r="V20" s="43"/>
      <c r="W20" s="43"/>
      <c r="X20" s="43"/>
      <c r="Y20" s="43"/>
    </row>
    <row r="21">
      <c r="A21" s="138"/>
      <c r="B21" s="49"/>
      <c r="C21" s="153" t="s">
        <v>198</v>
      </c>
      <c r="D21" s="154">
        <f>D20+D8</f>
        <v>34.05948546</v>
      </c>
      <c r="E21" s="155" t="s">
        <v>188</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199</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200</v>
      </c>
      <c r="C24" s="159"/>
      <c r="D24" s="160">
        <f>max('Revenues 2024'!E2:E7,'Revenues 2024'!F10:F15)</f>
        <v>10310416</v>
      </c>
      <c r="E24" s="161" t="s">
        <v>201</v>
      </c>
      <c r="F24" s="43"/>
      <c r="G24" s="43"/>
      <c r="H24" s="43"/>
      <c r="I24" s="43"/>
      <c r="J24" s="43"/>
      <c r="K24" s="43"/>
      <c r="L24" s="43"/>
      <c r="M24" s="43"/>
      <c r="N24" s="43"/>
      <c r="O24" s="43"/>
      <c r="P24" s="43"/>
      <c r="Q24" s="43"/>
      <c r="R24" s="43"/>
      <c r="S24" s="43"/>
      <c r="T24" s="43"/>
      <c r="U24" s="43"/>
      <c r="V24" s="43"/>
      <c r="W24" s="43"/>
      <c r="X24" s="43"/>
      <c r="Y24" s="43"/>
    </row>
    <row r="25">
      <c r="A25" s="138"/>
      <c r="B25" s="49"/>
      <c r="C25" s="144" t="s">
        <v>202</v>
      </c>
      <c r="D25" s="145">
        <f>'Revenues 2024'!F44</f>
        <v>14074117</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199</v>
      </c>
      <c r="D26" s="162">
        <f>D24/D25</f>
        <v>0.7325799551</v>
      </c>
      <c r="E26" s="149" t="s">
        <v>203</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204</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205</v>
      </c>
      <c r="C29" s="144" t="s">
        <v>206</v>
      </c>
      <c r="D29" s="75">
        <f>SUM('Expenses 2024'!C7:C9)</f>
        <v>6744630</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207</v>
      </c>
      <c r="D30" s="75">
        <f>SUM('Expenses 2024'!C10:C12)</f>
        <v>1462935</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208</v>
      </c>
      <c r="D31" s="75">
        <f>sum(D29:D30)</f>
        <v>8207565</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183</v>
      </c>
      <c r="D32" s="75">
        <f>'Expenses 2024'!C40</f>
        <v>12719137</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209</v>
      </c>
      <c r="D33" s="162">
        <f>D31/D32</f>
        <v>0.6452926012</v>
      </c>
      <c r="E33" s="149" t="s">
        <v>210</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211</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212</v>
      </c>
      <c r="C36" s="144" t="s">
        <v>213</v>
      </c>
      <c r="D36" s="75">
        <f>SUM('Expenses 2024'!C10:C11)</f>
        <v>972035</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206</v>
      </c>
      <c r="D37" s="75">
        <f>SUM('Expenses 2024'!C7:C9)</f>
        <v>6744630</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211</v>
      </c>
      <c r="D38" s="162">
        <f>D36/D37</f>
        <v>0.1441198405</v>
      </c>
      <c r="E38" s="149" t="s">
        <v>214</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215</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216</v>
      </c>
      <c r="C41" s="147" t="s">
        <v>243</v>
      </c>
      <c r="D41" s="75">
        <f>'Expenses 2024'!D40</f>
        <v>8473352</v>
      </c>
      <c r="E41" s="164">
        <f t="shared" ref="E41:E44" si="1">D41/$D$44</f>
        <v>0.6661892234</v>
      </c>
      <c r="F41" s="43"/>
      <c r="G41" s="43"/>
      <c r="H41" s="43"/>
      <c r="I41" s="43"/>
      <c r="J41" s="43"/>
      <c r="K41" s="43"/>
      <c r="L41" s="43"/>
      <c r="M41" s="43"/>
      <c r="N41" s="43"/>
      <c r="O41" s="43"/>
      <c r="P41" s="43"/>
      <c r="Q41" s="43"/>
      <c r="R41" s="43"/>
      <c r="S41" s="43"/>
      <c r="T41" s="43"/>
      <c r="U41" s="43"/>
      <c r="V41" s="43"/>
      <c r="W41" s="43"/>
      <c r="X41" s="43"/>
      <c r="Y41" s="43"/>
    </row>
    <row r="42">
      <c r="A42" s="138"/>
      <c r="B42" s="49"/>
      <c r="C42" s="147" t="s">
        <v>218</v>
      </c>
      <c r="D42" s="145">
        <f>'Expenses 2024'!E40</f>
        <v>2958722</v>
      </c>
      <c r="E42" s="164">
        <f t="shared" si="1"/>
        <v>0.2326197131</v>
      </c>
      <c r="F42" s="43"/>
      <c r="G42" s="43"/>
      <c r="H42" s="43"/>
      <c r="I42" s="43"/>
      <c r="J42" s="43"/>
      <c r="K42" s="43"/>
      <c r="L42" s="43"/>
      <c r="M42" s="43"/>
      <c r="N42" s="43"/>
      <c r="O42" s="43"/>
      <c r="P42" s="43"/>
      <c r="Q42" s="43"/>
      <c r="R42" s="43"/>
      <c r="S42" s="43"/>
      <c r="T42" s="43"/>
      <c r="U42" s="43"/>
      <c r="V42" s="43"/>
      <c r="W42" s="43"/>
      <c r="X42" s="43"/>
      <c r="Y42" s="43"/>
    </row>
    <row r="43">
      <c r="A43" s="138"/>
      <c r="B43" s="49"/>
      <c r="C43" s="147" t="s">
        <v>219</v>
      </c>
      <c r="D43" s="145">
        <f>'Expenses 2024'!F40</f>
        <v>1287063</v>
      </c>
      <c r="E43" s="164">
        <f t="shared" si="1"/>
        <v>0.1011910635</v>
      </c>
      <c r="F43" s="43"/>
      <c r="G43" s="43"/>
      <c r="H43" s="43"/>
      <c r="I43" s="43"/>
      <c r="J43" s="43"/>
      <c r="K43" s="43"/>
      <c r="L43" s="43"/>
      <c r="M43" s="43"/>
      <c r="N43" s="43"/>
      <c r="O43" s="43"/>
      <c r="P43" s="43"/>
      <c r="Q43" s="43"/>
      <c r="R43" s="43"/>
      <c r="S43" s="43"/>
      <c r="T43" s="43"/>
      <c r="U43" s="43"/>
      <c r="V43" s="43"/>
      <c r="W43" s="43"/>
      <c r="X43" s="43"/>
      <c r="Y43" s="43"/>
    </row>
    <row r="44">
      <c r="A44" s="138"/>
      <c r="B44" s="49"/>
      <c r="C44" s="144" t="s">
        <v>183</v>
      </c>
      <c r="D44" s="145">
        <f>sum(D41:D43)</f>
        <v>12719137</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220</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221</v>
      </c>
      <c r="C47" s="144" t="s">
        <v>222</v>
      </c>
      <c r="D47" s="145">
        <f>'Revenues 2024'!F9</f>
        <v>10310416</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223</v>
      </c>
      <c r="D48" s="145">
        <f>'Expenses 2024'!F40</f>
        <v>1287063</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224</v>
      </c>
      <c r="D49" s="165">
        <f>if(D48=0, "$0",D47/D48)</f>
        <v>8.010809106</v>
      </c>
      <c r="E49" s="149" t="s">
        <v>225</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226</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227</v>
      </c>
      <c r="C52" s="144" t="s">
        <v>228</v>
      </c>
      <c r="D52" s="145">
        <f>sum('Balance Sheet 2024'!E2:E10)</f>
        <v>9180005</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229</v>
      </c>
      <c r="D53" s="145">
        <f>sum('Balance Sheet 2024'!E19:E22)</f>
        <v>489628</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230</v>
      </c>
      <c r="D54" s="167">
        <f>D52/D53</f>
        <v>18.74893797</v>
      </c>
      <c r="E54" s="149" t="s">
        <v>231</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232</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233</v>
      </c>
      <c r="C57" s="144" t="s">
        <v>234</v>
      </c>
      <c r="D57" s="145">
        <f>sum('Balance Sheet 2024'!E25:E26)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235</v>
      </c>
      <c r="D58" s="145">
        <f>'Balance Sheet 2024'!E18</f>
        <v>42397429</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236</v>
      </c>
      <c r="D59" s="168">
        <f>D57/D58</f>
        <v>0</v>
      </c>
      <c r="E59" s="149" t="s">
        <v>237</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HEIGHTS PHILADELPHIA</v>
      </c>
      <c r="B1" s="2" t="s">
        <v>244</v>
      </c>
      <c r="C1" s="138"/>
      <c r="D1" s="138"/>
      <c r="E1" s="138"/>
      <c r="F1" s="139"/>
      <c r="G1" s="139"/>
      <c r="H1" s="139"/>
      <c r="I1" s="43"/>
      <c r="J1" s="43"/>
      <c r="K1" s="43"/>
      <c r="L1" s="43"/>
      <c r="M1" s="43"/>
      <c r="N1" s="43"/>
      <c r="O1" s="43"/>
      <c r="P1" s="43"/>
      <c r="Q1" s="43"/>
      <c r="R1" s="43"/>
      <c r="S1" s="43"/>
      <c r="T1" s="43"/>
      <c r="U1" s="43"/>
      <c r="V1" s="43"/>
      <c r="W1" s="43"/>
      <c r="X1" s="43"/>
      <c r="Y1" s="43"/>
    </row>
    <row r="2">
      <c r="A2" s="140" t="s">
        <v>181</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182</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245</v>
      </c>
      <c r="E4" s="45" t="s">
        <v>246</v>
      </c>
      <c r="F4" s="45" t="s">
        <v>247</v>
      </c>
      <c r="G4" s="59" t="s">
        <v>248</v>
      </c>
      <c r="H4" s="59"/>
      <c r="I4" s="43"/>
      <c r="J4" s="43"/>
      <c r="K4" s="43"/>
      <c r="L4" s="43"/>
      <c r="M4" s="43"/>
      <c r="N4" s="43"/>
      <c r="O4" s="43"/>
      <c r="P4" s="43"/>
      <c r="Q4" s="43"/>
      <c r="R4" s="43"/>
      <c r="S4" s="43"/>
      <c r="T4" s="43"/>
      <c r="U4" s="43"/>
      <c r="V4" s="43"/>
      <c r="W4" s="43"/>
      <c r="X4" s="43"/>
      <c r="Y4" s="43"/>
    </row>
    <row r="5">
      <c r="A5" s="138"/>
      <c r="B5" s="49"/>
      <c r="C5" s="147" t="s">
        <v>181</v>
      </c>
      <c r="D5" s="176">
        <f>'Ratios 2022'!D8</f>
        <v>29.59567649</v>
      </c>
      <c r="E5" s="176">
        <f>'Ratios 2023'!D8</f>
        <v>5.641656774</v>
      </c>
      <c r="F5" s="176">
        <f>'Ratios 2024'!D8</f>
        <v>4.622539231</v>
      </c>
      <c r="G5" s="176">
        <f>average(D5:F5)</f>
        <v>13.28662416</v>
      </c>
      <c r="H5" s="149" t="s">
        <v>188</v>
      </c>
      <c r="I5" s="43"/>
      <c r="J5" s="43"/>
      <c r="K5" s="43"/>
      <c r="L5" s="43"/>
      <c r="M5" s="43"/>
      <c r="N5" s="43"/>
      <c r="O5" s="43"/>
      <c r="P5" s="43"/>
      <c r="Q5" s="43"/>
      <c r="R5" s="43"/>
      <c r="S5" s="43"/>
      <c r="T5" s="43"/>
      <c r="U5" s="43"/>
      <c r="V5" s="43"/>
      <c r="W5" s="43"/>
      <c r="X5" s="43"/>
      <c r="Y5" s="43"/>
    </row>
    <row r="6">
      <c r="A6" s="138"/>
      <c r="B6" s="52"/>
      <c r="C6" s="45"/>
      <c r="D6" s="45"/>
      <c r="E6" s="45"/>
      <c r="F6" s="177"/>
      <c r="G6" s="177"/>
      <c r="H6" s="177"/>
      <c r="I6" s="43"/>
      <c r="J6" s="43"/>
      <c r="K6" s="43"/>
      <c r="L6" s="43"/>
      <c r="M6" s="43"/>
      <c r="N6" s="43"/>
      <c r="O6" s="43"/>
      <c r="P6" s="43"/>
      <c r="Q6" s="43"/>
      <c r="R6" s="43"/>
      <c r="S6" s="43"/>
      <c r="T6" s="43"/>
      <c r="U6" s="43"/>
      <c r="V6" s="43"/>
      <c r="W6" s="43"/>
      <c r="X6" s="43"/>
      <c r="Y6" s="43"/>
    </row>
    <row r="7">
      <c r="A7" s="140" t="s">
        <v>189</v>
      </c>
      <c r="B7" s="5"/>
      <c r="C7" s="178"/>
      <c r="D7" s="178"/>
      <c r="E7" s="178"/>
      <c r="F7" s="178"/>
      <c r="G7" s="178"/>
      <c r="H7" s="178"/>
      <c r="I7" s="43"/>
      <c r="J7" s="43"/>
      <c r="K7" s="43"/>
      <c r="L7" s="43"/>
      <c r="M7" s="43"/>
      <c r="N7" s="43"/>
      <c r="O7" s="43"/>
      <c r="P7" s="43"/>
      <c r="Q7" s="43"/>
      <c r="R7" s="43"/>
      <c r="S7" s="43"/>
      <c r="T7" s="43"/>
      <c r="U7" s="43"/>
      <c r="V7" s="43"/>
      <c r="W7" s="43"/>
      <c r="X7" s="43"/>
      <c r="Y7" s="43"/>
    </row>
    <row r="8">
      <c r="A8" s="138"/>
      <c r="B8" s="143" t="s">
        <v>190</v>
      </c>
      <c r="C8" s="71"/>
      <c r="D8" s="71"/>
      <c r="E8" s="177"/>
      <c r="F8" s="177"/>
      <c r="G8" s="177"/>
      <c r="H8" s="177"/>
      <c r="I8" s="43"/>
      <c r="J8" s="43"/>
      <c r="K8" s="43"/>
      <c r="L8" s="43"/>
      <c r="M8" s="43"/>
      <c r="N8" s="43"/>
      <c r="O8" s="43"/>
      <c r="P8" s="43"/>
      <c r="Q8" s="43"/>
      <c r="R8" s="43"/>
      <c r="S8" s="43"/>
      <c r="T8" s="43"/>
      <c r="U8" s="43"/>
      <c r="V8" s="43"/>
      <c r="W8" s="43"/>
      <c r="X8" s="43"/>
      <c r="Y8" s="43"/>
    </row>
    <row r="9">
      <c r="A9" s="138"/>
      <c r="B9" s="49"/>
      <c r="C9" s="45"/>
      <c r="D9" s="45" t="s">
        <v>245</v>
      </c>
      <c r="E9" s="45" t="s">
        <v>246</v>
      </c>
      <c r="F9" s="45" t="s">
        <v>247</v>
      </c>
      <c r="G9" s="59" t="s">
        <v>248</v>
      </c>
      <c r="H9" s="59"/>
      <c r="I9" s="43"/>
      <c r="J9" s="43"/>
      <c r="K9" s="43"/>
      <c r="L9" s="43"/>
      <c r="M9" s="43"/>
      <c r="N9" s="43"/>
      <c r="O9" s="43"/>
      <c r="P9" s="43"/>
      <c r="Q9" s="43"/>
      <c r="R9" s="43"/>
      <c r="S9" s="43"/>
      <c r="T9" s="43"/>
      <c r="U9" s="43"/>
      <c r="V9" s="43"/>
      <c r="W9" s="43"/>
      <c r="X9" s="43"/>
      <c r="Y9" s="43"/>
    </row>
    <row r="10">
      <c r="A10" s="138"/>
      <c r="B10" s="49"/>
      <c r="C10" s="147" t="s">
        <v>189</v>
      </c>
      <c r="D10" s="148">
        <f>'Ratios 2022'!D14</f>
        <v>26.79424984</v>
      </c>
      <c r="E10" s="148">
        <f>'Ratios 2023'!D14</f>
        <v>12.90550061</v>
      </c>
      <c r="F10" s="148">
        <f>'Ratios 2024'!D14</f>
        <v>13.13832534</v>
      </c>
      <c r="G10" s="176">
        <f>average(D10:F10)</f>
        <v>17.61269193</v>
      </c>
      <c r="H10" s="149" t="s">
        <v>188</v>
      </c>
      <c r="I10" s="43"/>
      <c r="J10" s="43"/>
      <c r="K10" s="43"/>
      <c r="L10" s="43"/>
      <c r="M10" s="43"/>
      <c r="N10" s="43"/>
      <c r="O10" s="43"/>
      <c r="P10" s="43"/>
      <c r="Q10" s="43"/>
      <c r="R10" s="43"/>
      <c r="S10" s="43"/>
      <c r="T10" s="43"/>
      <c r="U10" s="43"/>
      <c r="V10" s="43"/>
      <c r="W10" s="43"/>
      <c r="X10" s="43"/>
      <c r="Y10" s="43"/>
    </row>
    <row r="11">
      <c r="A11" s="138"/>
      <c r="B11" s="52"/>
      <c r="C11" s="45"/>
      <c r="D11" s="45"/>
      <c r="E11" s="45"/>
      <c r="F11" s="177"/>
      <c r="G11" s="177"/>
      <c r="H11" s="177"/>
      <c r="I11" s="43"/>
      <c r="J11" s="43"/>
      <c r="K11" s="43"/>
      <c r="L11" s="43"/>
      <c r="M11" s="43"/>
      <c r="N11" s="43"/>
      <c r="O11" s="43"/>
      <c r="P11" s="43"/>
      <c r="Q11" s="43"/>
      <c r="R11" s="43"/>
      <c r="S11" s="43"/>
      <c r="T11" s="43"/>
      <c r="U11" s="43"/>
      <c r="V11" s="43"/>
      <c r="W11" s="43"/>
      <c r="X11" s="43"/>
      <c r="Y11" s="43"/>
    </row>
    <row r="12">
      <c r="A12" s="140" t="s">
        <v>194</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195</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245</v>
      </c>
      <c r="E14" s="45" t="s">
        <v>246</v>
      </c>
      <c r="F14" s="45" t="s">
        <v>247</v>
      </c>
      <c r="G14" s="59" t="s">
        <v>248</v>
      </c>
      <c r="H14" s="59"/>
      <c r="I14" s="43"/>
      <c r="J14" s="43"/>
      <c r="K14" s="43"/>
      <c r="L14" s="43"/>
      <c r="M14" s="43"/>
      <c r="N14" s="43"/>
      <c r="O14" s="43"/>
      <c r="P14" s="43"/>
      <c r="Q14" s="43"/>
      <c r="R14" s="43"/>
      <c r="S14" s="43"/>
      <c r="T14" s="43"/>
      <c r="U14" s="43"/>
      <c r="V14" s="43"/>
      <c r="W14" s="43"/>
      <c r="X14" s="43"/>
      <c r="Y14" s="43"/>
    </row>
    <row r="15">
      <c r="A15" s="138"/>
      <c r="B15" s="49"/>
      <c r="C15" s="147" t="s">
        <v>197</v>
      </c>
      <c r="D15" s="179">
        <f>'Ratios 2022'!D20</f>
        <v>42.84841974</v>
      </c>
      <c r="E15" s="179">
        <f>'Ratios 2023'!D20</f>
        <v>29.33280127</v>
      </c>
      <c r="F15" s="179">
        <f>'Ratios 2024'!D20</f>
        <v>29.43694623</v>
      </c>
      <c r="G15" s="176">
        <f>average(D15:F15)</f>
        <v>33.87272241</v>
      </c>
      <c r="H15" s="149" t="s">
        <v>188</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199</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200</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245</v>
      </c>
      <c r="E19" s="45" t="s">
        <v>246</v>
      </c>
      <c r="F19" s="45" t="s">
        <v>247</v>
      </c>
      <c r="G19" s="59" t="s">
        <v>248</v>
      </c>
      <c r="H19" s="59"/>
      <c r="I19" s="43"/>
      <c r="J19" s="43"/>
      <c r="K19" s="43"/>
      <c r="L19" s="43"/>
      <c r="M19" s="43"/>
      <c r="N19" s="43"/>
      <c r="O19" s="43"/>
      <c r="P19" s="43"/>
      <c r="Q19" s="43"/>
      <c r="R19" s="43"/>
      <c r="S19" s="43"/>
      <c r="T19" s="43"/>
      <c r="U19" s="43"/>
      <c r="V19" s="43"/>
      <c r="W19" s="43"/>
      <c r="X19" s="43"/>
      <c r="Y19" s="43"/>
    </row>
    <row r="20">
      <c r="A20" s="138"/>
      <c r="B20" s="49"/>
      <c r="C20" s="147" t="s">
        <v>199</v>
      </c>
      <c r="D20" s="162">
        <f>'Ratios 2022'!D26</f>
        <v>0.9508700289</v>
      </c>
      <c r="E20" s="162">
        <f>'Ratios 2023'!D26</f>
        <v>0.5462720883</v>
      </c>
      <c r="F20" s="162">
        <f>'Ratios 2024'!D26</f>
        <v>0.7325799551</v>
      </c>
      <c r="G20" s="180">
        <f>average(D20:F20)</f>
        <v>0.7432406908</v>
      </c>
      <c r="H20" s="149" t="s">
        <v>203</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204</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205</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245</v>
      </c>
      <c r="E24" s="45" t="s">
        <v>246</v>
      </c>
      <c r="F24" s="45" t="s">
        <v>247</v>
      </c>
      <c r="G24" s="59" t="s">
        <v>248</v>
      </c>
      <c r="H24" s="59"/>
      <c r="I24" s="43"/>
      <c r="J24" s="43"/>
      <c r="K24" s="43"/>
      <c r="L24" s="43"/>
      <c r="M24" s="43"/>
      <c r="N24" s="43"/>
      <c r="O24" s="43"/>
      <c r="P24" s="43"/>
      <c r="Q24" s="43"/>
      <c r="R24" s="43"/>
      <c r="S24" s="43"/>
      <c r="T24" s="43"/>
      <c r="U24" s="43"/>
      <c r="V24" s="43"/>
      <c r="W24" s="43"/>
      <c r="X24" s="43"/>
      <c r="Y24" s="43"/>
    </row>
    <row r="25">
      <c r="A25" s="138"/>
      <c r="B25" s="49"/>
      <c r="C25" s="147" t="s">
        <v>209</v>
      </c>
      <c r="D25" s="162">
        <f>'Ratios 2022'!D33</f>
        <v>0.5470445242</v>
      </c>
      <c r="E25" s="162">
        <f>'Ratios 2023'!D33</f>
        <v>0.6519915942</v>
      </c>
      <c r="F25" s="162">
        <f>'Ratios 2024'!D33</f>
        <v>0.6452926012</v>
      </c>
      <c r="G25" s="180">
        <f>average(D25:F25)</f>
        <v>0.6147762399</v>
      </c>
      <c r="H25" s="149" t="s">
        <v>210</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211</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212</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245</v>
      </c>
      <c r="E29" s="45" t="s">
        <v>246</v>
      </c>
      <c r="F29" s="45" t="s">
        <v>247</v>
      </c>
      <c r="G29" s="59" t="s">
        <v>248</v>
      </c>
      <c r="H29" s="59"/>
      <c r="I29" s="43"/>
      <c r="J29" s="43"/>
      <c r="K29" s="43"/>
      <c r="L29" s="43"/>
      <c r="M29" s="43"/>
      <c r="N29" s="43"/>
      <c r="O29" s="43"/>
      <c r="P29" s="43"/>
      <c r="Q29" s="43"/>
      <c r="R29" s="43"/>
      <c r="S29" s="43"/>
      <c r="T29" s="43"/>
      <c r="U29" s="43"/>
      <c r="V29" s="43"/>
      <c r="W29" s="43"/>
      <c r="X29" s="43"/>
      <c r="Y29" s="43"/>
    </row>
    <row r="30">
      <c r="A30" s="138"/>
      <c r="B30" s="49"/>
      <c r="C30" s="147" t="s">
        <v>211</v>
      </c>
      <c r="D30" s="162">
        <f>'Ratios 2022'!D38</f>
        <v>0.09447156659</v>
      </c>
      <c r="E30" s="162">
        <f>'Ratios 2023'!D38</f>
        <v>0.1196171081</v>
      </c>
      <c r="F30" s="162">
        <f>'Ratios 2024'!D38</f>
        <v>0.1441198405</v>
      </c>
      <c r="G30" s="180">
        <f>average(D30:F30)</f>
        <v>0.1194028384</v>
      </c>
      <c r="H30" s="149" t="s">
        <v>214</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215</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216</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245</v>
      </c>
      <c r="E34" s="45" t="s">
        <v>246</v>
      </c>
      <c r="F34" s="45" t="s">
        <v>247</v>
      </c>
      <c r="G34" s="59" t="s">
        <v>248</v>
      </c>
      <c r="H34" s="59"/>
      <c r="I34" s="43"/>
      <c r="J34" s="43"/>
      <c r="K34" s="43"/>
      <c r="L34" s="43"/>
      <c r="M34" s="43"/>
      <c r="N34" s="43"/>
      <c r="O34" s="43"/>
      <c r="P34" s="43"/>
      <c r="Q34" s="43"/>
      <c r="R34" s="43"/>
      <c r="S34" s="43"/>
      <c r="T34" s="43"/>
      <c r="U34" s="43"/>
      <c r="V34" s="43"/>
      <c r="W34" s="43"/>
      <c r="X34" s="43"/>
      <c r="Y34" s="43"/>
    </row>
    <row r="35">
      <c r="A35" s="138"/>
      <c r="B35" s="49"/>
      <c r="C35" s="147" t="s">
        <v>249</v>
      </c>
      <c r="D35" s="162">
        <f>'Ratios 2022'!E41</f>
        <v>0.8255437582</v>
      </c>
      <c r="E35" s="162">
        <f>'Ratios 2023'!E41</f>
        <v>0.7051260963</v>
      </c>
      <c r="F35" s="162">
        <f>'Ratios 2024'!E41</f>
        <v>0.6661892234</v>
      </c>
      <c r="G35" s="180">
        <f t="shared" ref="G35:G37" si="1">average(D35:F35)</f>
        <v>0.7322863593</v>
      </c>
      <c r="H35" s="180"/>
      <c r="I35" s="43"/>
      <c r="J35" s="43"/>
      <c r="K35" s="43"/>
      <c r="L35" s="43"/>
      <c r="M35" s="43"/>
      <c r="N35" s="43"/>
      <c r="O35" s="43"/>
      <c r="P35" s="43"/>
      <c r="Q35" s="43"/>
      <c r="R35" s="43"/>
      <c r="S35" s="43"/>
      <c r="T35" s="43"/>
      <c r="U35" s="43"/>
      <c r="V35" s="43"/>
      <c r="W35" s="43"/>
      <c r="X35" s="43"/>
      <c r="Y35" s="43"/>
    </row>
    <row r="36">
      <c r="A36" s="138"/>
      <c r="B36" s="52"/>
      <c r="C36" s="147" t="s">
        <v>218</v>
      </c>
      <c r="D36" s="162">
        <f>'Ratios 2022'!E42</f>
        <v>0.1364461059</v>
      </c>
      <c r="E36" s="162">
        <f>'Ratios 2023'!E42</f>
        <v>0.1637841949</v>
      </c>
      <c r="F36" s="162">
        <f>'Ratios 2024'!E42</f>
        <v>0.2326197131</v>
      </c>
      <c r="G36" s="180">
        <f t="shared" si="1"/>
        <v>0.1776166713</v>
      </c>
      <c r="H36" s="180"/>
      <c r="I36" s="43"/>
      <c r="J36" s="43"/>
      <c r="K36" s="43"/>
      <c r="L36" s="43"/>
      <c r="M36" s="43"/>
      <c r="N36" s="43"/>
      <c r="O36" s="43"/>
      <c r="P36" s="43"/>
      <c r="Q36" s="43"/>
      <c r="R36" s="43"/>
      <c r="S36" s="43"/>
      <c r="T36" s="43"/>
      <c r="U36" s="43"/>
      <c r="V36" s="43"/>
      <c r="W36" s="43"/>
      <c r="X36" s="43"/>
      <c r="Y36" s="43"/>
    </row>
    <row r="37">
      <c r="A37" s="138"/>
      <c r="B37" s="181"/>
      <c r="C37" s="147" t="s">
        <v>219</v>
      </c>
      <c r="D37" s="162">
        <f>'Ratios 2022'!E43</f>
        <v>0.03801013591</v>
      </c>
      <c r="E37" s="162">
        <f>'Ratios 2023'!E43</f>
        <v>0.1310897088</v>
      </c>
      <c r="F37" s="162">
        <f>'Ratios 2024'!E43</f>
        <v>0.1011910635</v>
      </c>
      <c r="G37" s="180">
        <f t="shared" si="1"/>
        <v>0.09009696942</v>
      </c>
      <c r="H37" s="180"/>
      <c r="I37" s="43"/>
      <c r="J37" s="43"/>
      <c r="K37" s="43"/>
      <c r="L37" s="43"/>
      <c r="M37" s="43"/>
      <c r="N37" s="43"/>
      <c r="O37" s="43"/>
      <c r="P37" s="43"/>
      <c r="Q37" s="43"/>
      <c r="R37" s="43"/>
      <c r="S37" s="43"/>
      <c r="T37" s="43"/>
      <c r="U37" s="43"/>
      <c r="V37" s="43"/>
      <c r="W37" s="43"/>
      <c r="X37" s="43"/>
      <c r="Y37" s="43"/>
    </row>
    <row r="38">
      <c r="A38" s="138"/>
      <c r="B38" s="181"/>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220</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221</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245</v>
      </c>
      <c r="E41" s="45" t="s">
        <v>246</v>
      </c>
      <c r="F41" s="45" t="s">
        <v>247</v>
      </c>
      <c r="G41" s="59" t="s">
        <v>248</v>
      </c>
      <c r="H41" s="59"/>
      <c r="I41" s="43"/>
      <c r="J41" s="43"/>
      <c r="K41" s="43"/>
      <c r="L41" s="43"/>
      <c r="M41" s="43"/>
      <c r="N41" s="43"/>
      <c r="O41" s="43"/>
      <c r="P41" s="43"/>
      <c r="Q41" s="43"/>
      <c r="R41" s="43"/>
      <c r="S41" s="43"/>
      <c r="T41" s="43"/>
      <c r="U41" s="43"/>
      <c r="V41" s="43"/>
      <c r="W41" s="43"/>
      <c r="X41" s="43"/>
      <c r="Y41" s="43"/>
    </row>
    <row r="42">
      <c r="A42" s="138"/>
      <c r="B42" s="49"/>
      <c r="C42" s="147" t="s">
        <v>224</v>
      </c>
      <c r="D42" s="165">
        <f>'Ratios 2022'!D49</f>
        <v>48.19615647</v>
      </c>
      <c r="E42" s="165">
        <f>'Ratios 2023'!D49</f>
        <v>4.019628107</v>
      </c>
      <c r="F42" s="165">
        <f>'Ratios 2024'!D49</f>
        <v>8.010809106</v>
      </c>
      <c r="G42" s="182">
        <f>if((D42+E42+F42=0),0,(D42+E42+F42)/3)</f>
        <v>20.07553123</v>
      </c>
      <c r="H42" s="149" t="s">
        <v>225</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226</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227</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245</v>
      </c>
      <c r="E46" s="45" t="s">
        <v>246</v>
      </c>
      <c r="F46" s="45" t="s">
        <v>247</v>
      </c>
      <c r="G46" s="59" t="s">
        <v>248</v>
      </c>
      <c r="H46" s="59"/>
      <c r="I46" s="43"/>
      <c r="J46" s="43"/>
      <c r="K46" s="43"/>
      <c r="L46" s="43"/>
      <c r="M46" s="43"/>
      <c r="N46" s="43"/>
      <c r="O46" s="43"/>
      <c r="P46" s="43"/>
      <c r="Q46" s="43"/>
      <c r="R46" s="43"/>
      <c r="S46" s="43"/>
      <c r="T46" s="43"/>
      <c r="U46" s="43"/>
      <c r="V46" s="43"/>
      <c r="W46" s="43"/>
      <c r="X46" s="43"/>
      <c r="Y46" s="43"/>
    </row>
    <row r="47">
      <c r="A47" s="138"/>
      <c r="B47" s="49"/>
      <c r="C47" s="147" t="s">
        <v>230</v>
      </c>
      <c r="D47" s="148">
        <f>'Ratios 2022'!D54</f>
        <v>36.0392952</v>
      </c>
      <c r="E47" s="148">
        <f>'Ratios 2023'!D54</f>
        <v>9.655079926</v>
      </c>
      <c r="F47" s="148">
        <f>'Ratios 2024'!D54</f>
        <v>18.74893797</v>
      </c>
      <c r="G47" s="176">
        <f>average(D47:F47)</f>
        <v>21.48110437</v>
      </c>
      <c r="H47" s="149" t="s">
        <v>231</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232</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233</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245</v>
      </c>
      <c r="E51" s="45" t="s">
        <v>246</v>
      </c>
      <c r="F51" s="45" t="s">
        <v>247</v>
      </c>
      <c r="G51" s="59" t="s">
        <v>248</v>
      </c>
      <c r="H51" s="59"/>
      <c r="I51" s="43"/>
      <c r="J51" s="43"/>
      <c r="K51" s="43"/>
      <c r="L51" s="43"/>
      <c r="M51" s="43"/>
      <c r="N51" s="43"/>
      <c r="O51" s="43"/>
      <c r="P51" s="43"/>
      <c r="Q51" s="43"/>
      <c r="R51" s="43"/>
      <c r="S51" s="43"/>
      <c r="T51" s="43"/>
      <c r="U51" s="43"/>
      <c r="V51" s="43"/>
      <c r="W51" s="43"/>
      <c r="X51" s="43"/>
      <c r="Y51" s="43"/>
    </row>
    <row r="52">
      <c r="A52" s="138"/>
      <c r="B52" s="49"/>
      <c r="C52" s="147" t="s">
        <v>236</v>
      </c>
      <c r="D52" s="183">
        <f>'Ratios 2022'!D59</f>
        <v>0</v>
      </c>
      <c r="E52" s="183">
        <f>'Ratios 2023'!D59</f>
        <v>0</v>
      </c>
      <c r="F52" s="183">
        <f>'Ratios 2024'!D59</f>
        <v>0</v>
      </c>
      <c r="G52" s="184">
        <f>average(D52:F52)</f>
        <v>0</v>
      </c>
      <c r="H52" s="149" t="s">
        <v>237</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HEIGHTS PHILADELPHIA</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HEIGHTS PHILADELPHIA</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1507.0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9904731.0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9906238</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475096.0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79</v>
      </c>
      <c r="D26" s="50">
        <v>6047591.0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6372798.0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-325207</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-325207</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t="s">
        <v>96</v>
      </c>
      <c r="D39" s="74"/>
      <c r="E39" s="48">
        <v>360366.0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97</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360366</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10416493</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HEIGHTS PHILADELPHIA</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467030</v>
      </c>
      <c r="D4" s="99">
        <v>467030.0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179153</v>
      </c>
      <c r="D7" s="99">
        <v>156777.0</v>
      </c>
      <c r="E7" s="99">
        <v>16446.0</v>
      </c>
      <c r="F7" s="99">
        <v>5930.0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109</v>
      </c>
      <c r="C9" s="98">
        <f t="shared" si="1"/>
        <v>2356086</v>
      </c>
      <c r="D9" s="99">
        <v>2061810.0</v>
      </c>
      <c r="E9" s="99">
        <v>216289.0</v>
      </c>
      <c r="F9" s="99">
        <v>77987.0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86276</v>
      </c>
      <c r="D10" s="99">
        <v>75500.0</v>
      </c>
      <c r="E10" s="99">
        <v>7920.0</v>
      </c>
      <c r="F10" s="99">
        <v>2856.0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153232</v>
      </c>
      <c r="D11" s="99">
        <v>134093.0</v>
      </c>
      <c r="E11" s="99">
        <v>14067.0</v>
      </c>
      <c r="F11" s="99">
        <v>5072.0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183399</v>
      </c>
      <c r="D12" s="99">
        <v>160493.0</v>
      </c>
      <c r="E12" s="99">
        <v>16836.0</v>
      </c>
      <c r="F12" s="99">
        <v>6070.0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12500</v>
      </c>
      <c r="D15" s="99">
        <v>0.0</v>
      </c>
      <c r="E15" s="99">
        <v>9188.0</v>
      </c>
      <c r="F15" s="99">
        <v>3312.0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49074</v>
      </c>
      <c r="D16" s="99">
        <v>34524.0</v>
      </c>
      <c r="E16" s="99">
        <v>10694.0</v>
      </c>
      <c r="F16" s="99">
        <v>3856.0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87139</v>
      </c>
      <c r="D19" s="99">
        <v>44546.0</v>
      </c>
      <c r="E19" s="99">
        <v>36474.0</v>
      </c>
      <c r="F19" s="99">
        <v>6119.0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1744</v>
      </c>
      <c r="D20" s="99">
        <v>1526.0</v>
      </c>
      <c r="E20" s="99">
        <v>160.0</v>
      </c>
      <c r="F20" s="99">
        <v>58.0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201925</v>
      </c>
      <c r="D22" s="99">
        <v>103226.0</v>
      </c>
      <c r="E22" s="99">
        <v>84521.0</v>
      </c>
      <c r="F22" s="99">
        <v>14178.0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69566</v>
      </c>
      <c r="D23" s="99">
        <v>35563.0</v>
      </c>
      <c r="E23" s="99">
        <v>29118.0</v>
      </c>
      <c r="F23" s="99">
        <v>4885.0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432977</v>
      </c>
      <c r="D25" s="99">
        <v>378898.0</v>
      </c>
      <c r="E25" s="99">
        <v>39747.0</v>
      </c>
      <c r="F25" s="99">
        <v>14332.0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5963</v>
      </c>
      <c r="D26" s="99">
        <v>3048.0</v>
      </c>
      <c r="E26" s="99">
        <v>2496.0</v>
      </c>
      <c r="F26" s="99">
        <v>419.0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28521</v>
      </c>
      <c r="D28" s="99">
        <v>14580.0</v>
      </c>
      <c r="E28" s="99">
        <v>11938.0</v>
      </c>
      <c r="F28" s="99">
        <v>2003.0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55558</v>
      </c>
      <c r="D31" s="99">
        <v>48619.0</v>
      </c>
      <c r="E31" s="99">
        <v>5100.0</v>
      </c>
      <c r="F31" s="99">
        <v>1839.0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96027</v>
      </c>
      <c r="D32" s="99">
        <v>49090.0</v>
      </c>
      <c r="E32" s="99">
        <v>40194.0</v>
      </c>
      <c r="F32" s="99">
        <v>6743.0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134</v>
      </c>
      <c r="C34" s="98">
        <f t="shared" si="1"/>
        <v>469409</v>
      </c>
      <c r="D34" s="99">
        <v>433632.0</v>
      </c>
      <c r="E34" s="99">
        <v>17002.0</v>
      </c>
      <c r="F34" s="99">
        <v>18775.0</v>
      </c>
      <c r="G34" s="43"/>
      <c r="H34" s="43"/>
      <c r="I34" s="43"/>
      <c r="J34" s="43"/>
      <c r="K34" s="43"/>
      <c r="L34" s="43"/>
      <c r="M34" s="43"/>
      <c r="N34" s="43"/>
      <c r="O34" s="43"/>
      <c r="P34" s="43"/>
      <c r="Q34" s="43"/>
      <c r="R34" s="43"/>
      <c r="S34" s="43"/>
      <c r="T34" s="43"/>
      <c r="U34" s="43"/>
      <c r="V34" s="43"/>
      <c r="W34" s="43"/>
      <c r="X34" s="43"/>
      <c r="Y34" s="43"/>
      <c r="Z34" s="43"/>
    </row>
    <row r="35">
      <c r="A35" s="45" t="s">
        <v>48</v>
      </c>
      <c r="B35" s="102" t="s">
        <v>135</v>
      </c>
      <c r="C35" s="98">
        <f t="shared" si="1"/>
        <v>303988</v>
      </c>
      <c r="D35" s="99">
        <v>155401.0</v>
      </c>
      <c r="E35" s="99">
        <v>127241.0</v>
      </c>
      <c r="F35" s="99">
        <v>21346.0</v>
      </c>
      <c r="G35" s="43"/>
      <c r="H35" s="43"/>
      <c r="I35" s="43"/>
      <c r="J35" s="43"/>
      <c r="K35" s="43"/>
      <c r="L35" s="43"/>
      <c r="M35" s="43"/>
      <c r="N35" s="43"/>
      <c r="O35" s="43"/>
      <c r="P35" s="43"/>
      <c r="Q35" s="43"/>
      <c r="R35" s="43"/>
      <c r="S35" s="43"/>
      <c r="T35" s="43"/>
      <c r="U35" s="43"/>
      <c r="V35" s="43"/>
      <c r="W35" s="43"/>
      <c r="X35" s="43"/>
      <c r="Y35" s="43"/>
      <c r="Z35" s="43"/>
    </row>
    <row r="36">
      <c r="A36" s="45" t="s">
        <v>50</v>
      </c>
      <c r="B36" s="102" t="s">
        <v>136</v>
      </c>
      <c r="C36" s="98">
        <f t="shared" si="1"/>
        <v>54755</v>
      </c>
      <c r="D36" s="99">
        <v>47916.0</v>
      </c>
      <c r="E36" s="99">
        <v>5027.0</v>
      </c>
      <c r="F36" s="99">
        <v>1812.0</v>
      </c>
      <c r="G36" s="43"/>
      <c r="H36" s="43"/>
      <c r="I36" s="43"/>
      <c r="J36" s="43"/>
      <c r="K36" s="43"/>
      <c r="L36" s="43"/>
      <c r="M36" s="43"/>
      <c r="N36" s="43"/>
      <c r="O36" s="43"/>
      <c r="P36" s="43"/>
      <c r="Q36" s="43"/>
      <c r="R36" s="43"/>
      <c r="S36" s="43"/>
      <c r="T36" s="43"/>
      <c r="U36" s="43"/>
      <c r="V36" s="43"/>
      <c r="W36" s="43"/>
      <c r="X36" s="43"/>
      <c r="Y36" s="43"/>
      <c r="Z36" s="43"/>
    </row>
    <row r="37">
      <c r="A37" s="45" t="s">
        <v>52</v>
      </c>
      <c r="B37" s="102" t="s">
        <v>137</v>
      </c>
      <c r="C37" s="98">
        <f t="shared" si="1"/>
        <v>51939</v>
      </c>
      <c r="D37" s="99">
        <v>26552.0</v>
      </c>
      <c r="E37" s="99">
        <v>21740.0</v>
      </c>
      <c r="F37" s="99">
        <v>3647.0</v>
      </c>
      <c r="G37" s="43"/>
      <c r="H37" s="43"/>
      <c r="I37" s="43"/>
      <c r="J37" s="43"/>
      <c r="K37" s="43"/>
      <c r="L37" s="43"/>
      <c r="M37" s="43"/>
      <c r="N37" s="43"/>
      <c r="O37" s="43"/>
      <c r="P37" s="43"/>
      <c r="Q37" s="43"/>
      <c r="R37" s="43"/>
      <c r="S37" s="43"/>
      <c r="T37" s="43"/>
      <c r="U37" s="43"/>
      <c r="V37" s="43"/>
      <c r="W37" s="43"/>
      <c r="X37" s="43"/>
      <c r="Y37" s="43"/>
      <c r="Z37" s="43"/>
    </row>
    <row r="38">
      <c r="A38" s="45" t="s">
        <v>54</v>
      </c>
      <c r="B38" s="46" t="s">
        <v>138</v>
      </c>
      <c r="C38" s="98">
        <f t="shared" si="1"/>
        <v>61244</v>
      </c>
      <c r="D38" s="99">
        <v>31308.0</v>
      </c>
      <c r="E38" s="99">
        <v>25635.0</v>
      </c>
      <c r="F38" s="99">
        <v>4301.0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139</v>
      </c>
      <c r="C40" s="103">
        <f t="shared" ref="C40:F40" si="2">sum(C3:C39)</f>
        <v>5407505</v>
      </c>
      <c r="D40" s="103">
        <f t="shared" si="2"/>
        <v>4464132</v>
      </c>
      <c r="E40" s="103">
        <f t="shared" si="2"/>
        <v>737833</v>
      </c>
      <c r="F40" s="103">
        <f t="shared" si="2"/>
        <v>205540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HEIGHTS PHILADELPHIA</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140</v>
      </c>
      <c r="B2" s="45">
        <v>1.0</v>
      </c>
      <c r="C2" s="46" t="s">
        <v>141</v>
      </c>
      <c r="D2" s="110"/>
      <c r="E2" s="111">
        <v>357382.0</v>
      </c>
      <c r="F2" s="43"/>
      <c r="G2" s="43"/>
      <c r="H2" s="43"/>
      <c r="I2" s="43"/>
      <c r="J2" s="43"/>
      <c r="K2" s="43"/>
      <c r="L2" s="43"/>
      <c r="M2" s="43"/>
      <c r="N2" s="43"/>
      <c r="O2" s="43"/>
      <c r="P2" s="43"/>
      <c r="Q2" s="43"/>
      <c r="R2" s="43"/>
      <c r="S2" s="43"/>
      <c r="T2" s="43"/>
      <c r="U2" s="43"/>
      <c r="V2" s="43"/>
      <c r="W2" s="43"/>
      <c r="X2" s="43"/>
      <c r="Y2" s="43"/>
      <c r="Z2" s="43"/>
    </row>
    <row r="3">
      <c r="A3" s="49"/>
      <c r="B3" s="45">
        <v>2.0</v>
      </c>
      <c r="C3" s="46" t="s">
        <v>142</v>
      </c>
      <c r="D3" s="112"/>
      <c r="E3" s="111">
        <v>1.2842159E7</v>
      </c>
      <c r="F3" s="43"/>
      <c r="G3" s="43"/>
      <c r="H3" s="43"/>
      <c r="I3" s="43"/>
      <c r="J3" s="43"/>
      <c r="K3" s="43"/>
      <c r="L3" s="43"/>
      <c r="M3" s="43"/>
      <c r="N3" s="43"/>
      <c r="O3" s="43"/>
      <c r="P3" s="43"/>
      <c r="Q3" s="43"/>
      <c r="R3" s="43"/>
      <c r="S3" s="43"/>
      <c r="T3" s="43"/>
      <c r="U3" s="43"/>
      <c r="V3" s="43"/>
      <c r="W3" s="43"/>
      <c r="X3" s="43"/>
      <c r="Y3" s="43"/>
      <c r="Z3" s="43"/>
    </row>
    <row r="4">
      <c r="A4" s="49"/>
      <c r="B4" s="45">
        <v>3.0</v>
      </c>
      <c r="C4" s="46" t="s">
        <v>143</v>
      </c>
      <c r="D4" s="110"/>
      <c r="E4" s="111">
        <v>4221457.0</v>
      </c>
      <c r="F4" s="43"/>
      <c r="G4" s="43"/>
      <c r="H4" s="43"/>
      <c r="I4" s="43"/>
      <c r="J4" s="43"/>
      <c r="K4" s="43"/>
      <c r="L4" s="43"/>
      <c r="M4" s="43"/>
      <c r="N4" s="43"/>
      <c r="O4" s="43"/>
      <c r="P4" s="43"/>
      <c r="Q4" s="43"/>
      <c r="R4" s="43"/>
      <c r="S4" s="43"/>
      <c r="T4" s="43"/>
      <c r="U4" s="43"/>
      <c r="V4" s="43"/>
      <c r="W4" s="43"/>
      <c r="X4" s="43"/>
      <c r="Y4" s="43"/>
      <c r="Z4" s="43"/>
    </row>
    <row r="5">
      <c r="A5" s="49"/>
      <c r="B5" s="45">
        <v>4.0</v>
      </c>
      <c r="C5" s="46" t="s">
        <v>144</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145</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146</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147</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148</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149</v>
      </c>
      <c r="D10" s="110"/>
      <c r="E10" s="111">
        <v>42311.0</v>
      </c>
      <c r="F10" s="43"/>
      <c r="G10" s="43"/>
      <c r="H10" s="43"/>
      <c r="I10" s="43"/>
      <c r="J10" s="43"/>
      <c r="K10" s="43"/>
      <c r="L10" s="43"/>
      <c r="M10" s="43"/>
      <c r="N10" s="43"/>
      <c r="O10" s="43"/>
      <c r="P10" s="43"/>
      <c r="Q10" s="43"/>
      <c r="R10" s="43"/>
      <c r="S10" s="43"/>
      <c r="T10" s="43"/>
      <c r="U10" s="43"/>
      <c r="V10" s="43"/>
      <c r="W10" s="43"/>
      <c r="X10" s="43"/>
      <c r="Y10" s="43"/>
      <c r="Z10" s="43"/>
    </row>
    <row r="11">
      <c r="A11" s="49"/>
      <c r="B11" s="45" t="s">
        <v>150</v>
      </c>
      <c r="C11" s="46" t="s">
        <v>151</v>
      </c>
      <c r="D11" s="111">
        <v>290013.0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152</v>
      </c>
      <c r="C12" s="46" t="s">
        <v>153</v>
      </c>
      <c r="D12" s="111">
        <v>142521.0</v>
      </c>
      <c r="E12" s="108">
        <f>D11-D12</f>
        <v>147492</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154</v>
      </c>
      <c r="D13" s="112"/>
      <c r="E13" s="111">
        <v>1.9308587E7</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155</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156</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157</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158</v>
      </c>
      <c r="D17" s="112"/>
      <c r="E17" s="111">
        <v>2583540.0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159</v>
      </c>
      <c r="D18" s="113"/>
      <c r="E18" s="114">
        <f>sum(E2:E17)</f>
        <v>39502928</v>
      </c>
      <c r="F18" s="43"/>
      <c r="G18" s="43"/>
      <c r="H18" s="43"/>
      <c r="I18" s="43"/>
      <c r="J18" s="43"/>
      <c r="K18" s="43"/>
      <c r="L18" s="43"/>
      <c r="M18" s="43"/>
      <c r="N18" s="43"/>
      <c r="O18" s="43"/>
      <c r="P18" s="43"/>
      <c r="Q18" s="43"/>
      <c r="R18" s="43"/>
      <c r="S18" s="43"/>
      <c r="T18" s="43"/>
      <c r="U18" s="43"/>
      <c r="V18" s="43"/>
      <c r="W18" s="43"/>
      <c r="X18" s="43"/>
      <c r="Y18" s="43"/>
      <c r="Z18" s="43"/>
    </row>
    <row r="19">
      <c r="A19" s="44" t="s">
        <v>160</v>
      </c>
      <c r="B19" s="115">
        <v>17.0</v>
      </c>
      <c r="C19" s="116" t="s">
        <v>161</v>
      </c>
      <c r="D19" s="117"/>
      <c r="E19" s="111">
        <v>484563.0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162</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163</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164</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165</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166</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167</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168</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169</v>
      </c>
      <c r="D27" s="117"/>
      <c r="E27" s="118">
        <v>2731183.0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170</v>
      </c>
      <c r="D28" s="125"/>
      <c r="E28" s="126">
        <f>sum(E19:E27)</f>
        <v>3215746</v>
      </c>
      <c r="F28" s="43"/>
      <c r="G28" s="43"/>
      <c r="H28" s="43"/>
      <c r="I28" s="43"/>
      <c r="J28" s="43"/>
      <c r="K28" s="43"/>
      <c r="L28" s="43"/>
      <c r="M28" s="43"/>
      <c r="N28" s="43"/>
      <c r="O28" s="43"/>
      <c r="P28" s="43"/>
      <c r="Q28" s="43"/>
      <c r="R28" s="43"/>
      <c r="S28" s="43"/>
      <c r="T28" s="43"/>
      <c r="U28" s="43"/>
      <c r="V28" s="43"/>
      <c r="W28" s="43"/>
      <c r="X28" s="43"/>
      <c r="Y28" s="43"/>
      <c r="Z28" s="43"/>
    </row>
    <row r="29">
      <c r="A29" s="65" t="s">
        <v>171</v>
      </c>
      <c r="B29" s="127"/>
      <c r="C29" s="128" t="s">
        <v>172</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173</v>
      </c>
      <c r="D30" s="117"/>
      <c r="E30" s="111">
        <v>1.207417E7</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174</v>
      </c>
      <c r="D31" s="117"/>
      <c r="E31" s="111">
        <v>2.4213012E7</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175</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176</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177</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178</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179</v>
      </c>
      <c r="D36" s="131"/>
      <c r="E36" s="126">
        <f>sum(E30:E35)</f>
        <v>36287182</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180</v>
      </c>
      <c r="D37" s="135"/>
      <c r="E37" s="136">
        <f>E36+E28</f>
        <v>39502928</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HEIGHTS PHILADELPHIA</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181</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182</v>
      </c>
      <c r="C3" s="144" t="s">
        <v>183</v>
      </c>
      <c r="D3" s="145">
        <f>'Expenses 2022'!C40</f>
        <v>5407505</v>
      </c>
      <c r="E3" s="146"/>
      <c r="F3" s="43"/>
      <c r="G3" s="43"/>
      <c r="H3" s="43"/>
      <c r="I3" s="43"/>
      <c r="J3" s="43"/>
      <c r="K3" s="43"/>
      <c r="L3" s="43"/>
      <c r="M3" s="43"/>
      <c r="N3" s="43"/>
      <c r="O3" s="43"/>
      <c r="P3" s="43"/>
      <c r="Q3" s="43"/>
      <c r="R3" s="43"/>
      <c r="S3" s="43"/>
      <c r="T3" s="43"/>
      <c r="U3" s="43"/>
      <c r="V3" s="43"/>
      <c r="W3" s="43"/>
      <c r="X3" s="43"/>
      <c r="Y3" s="43"/>
    </row>
    <row r="4">
      <c r="A4" s="138"/>
      <c r="B4" s="49"/>
      <c r="C4" s="144" t="s">
        <v>184</v>
      </c>
      <c r="D4" s="145">
        <f>'Expenses 2022'!C31</f>
        <v>55558</v>
      </c>
      <c r="E4" s="146"/>
      <c r="F4" s="43"/>
      <c r="G4" s="43"/>
      <c r="H4" s="43"/>
      <c r="I4" s="43"/>
      <c r="J4" s="43"/>
      <c r="K4" s="43"/>
      <c r="L4" s="43"/>
      <c r="M4" s="43"/>
      <c r="N4" s="43"/>
      <c r="O4" s="43"/>
      <c r="P4" s="43"/>
      <c r="Q4" s="43"/>
      <c r="R4" s="43"/>
      <c r="S4" s="43"/>
      <c r="T4" s="43"/>
      <c r="U4" s="43"/>
      <c r="V4" s="43"/>
      <c r="W4" s="43"/>
      <c r="X4" s="43"/>
      <c r="Y4" s="43"/>
    </row>
    <row r="5">
      <c r="A5" s="138"/>
      <c r="B5" s="49"/>
      <c r="C5" s="144" t="s">
        <v>185</v>
      </c>
      <c r="D5" s="145">
        <f>D3-D4</f>
        <v>5351947</v>
      </c>
      <c r="E5" s="146"/>
      <c r="F5" s="43"/>
      <c r="G5" s="43"/>
      <c r="H5" s="43"/>
      <c r="I5" s="43"/>
      <c r="J5" s="43"/>
      <c r="K5" s="43"/>
      <c r="L5" s="43"/>
      <c r="M5" s="43"/>
      <c r="N5" s="43"/>
      <c r="O5" s="43"/>
      <c r="P5" s="43"/>
      <c r="Q5" s="43"/>
      <c r="R5" s="43"/>
      <c r="S5" s="43"/>
      <c r="T5" s="43"/>
      <c r="U5" s="43"/>
      <c r="V5" s="43"/>
      <c r="W5" s="43"/>
      <c r="X5" s="43"/>
      <c r="Y5" s="43"/>
    </row>
    <row r="6">
      <c r="A6" s="138"/>
      <c r="B6" s="49"/>
      <c r="C6" s="144" t="s">
        <v>186</v>
      </c>
      <c r="D6" s="145">
        <f>D5/12</f>
        <v>445995.5833</v>
      </c>
      <c r="E6" s="146"/>
      <c r="F6" s="43"/>
      <c r="G6" s="43"/>
      <c r="H6" s="43"/>
      <c r="I6" s="43"/>
      <c r="J6" s="43"/>
      <c r="K6" s="43"/>
      <c r="L6" s="43"/>
      <c r="M6" s="43"/>
      <c r="N6" s="43"/>
      <c r="O6" s="43"/>
      <c r="P6" s="43"/>
      <c r="Q6" s="43"/>
      <c r="R6" s="43"/>
      <c r="S6" s="43"/>
      <c r="T6" s="43"/>
      <c r="U6" s="43"/>
      <c r="V6" s="43"/>
      <c r="W6" s="43"/>
      <c r="X6" s="43"/>
      <c r="Y6" s="43"/>
    </row>
    <row r="7">
      <c r="A7" s="138"/>
      <c r="B7" s="49"/>
      <c r="C7" s="144" t="s">
        <v>187</v>
      </c>
      <c r="D7" s="75">
        <f>'Balance Sheet 2022'!E2+'Balance Sheet 2022'!E3</f>
        <v>13199541</v>
      </c>
      <c r="E7" s="146"/>
      <c r="F7" s="43"/>
      <c r="G7" s="43"/>
      <c r="H7" s="43"/>
      <c r="I7" s="43"/>
      <c r="J7" s="43"/>
      <c r="K7" s="43"/>
      <c r="L7" s="43"/>
      <c r="M7" s="43"/>
      <c r="N7" s="43"/>
      <c r="O7" s="43"/>
      <c r="P7" s="43"/>
      <c r="Q7" s="43"/>
      <c r="R7" s="43"/>
      <c r="S7" s="43"/>
      <c r="T7" s="43"/>
      <c r="U7" s="43"/>
      <c r="V7" s="43"/>
      <c r="W7" s="43"/>
      <c r="X7" s="43"/>
      <c r="Y7" s="43"/>
    </row>
    <row r="8">
      <c r="A8" s="138"/>
      <c r="B8" s="49"/>
      <c r="C8" s="147" t="s">
        <v>181</v>
      </c>
      <c r="D8" s="148">
        <f>D7/D6</f>
        <v>29.59567649</v>
      </c>
      <c r="E8" s="149" t="s">
        <v>188</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189</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190</v>
      </c>
      <c r="C11" s="144" t="s">
        <v>191</v>
      </c>
      <c r="D11" s="75">
        <f>'Balance Sheet 2022'!E30</f>
        <v>12074170</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192</v>
      </c>
      <c r="D12" s="75">
        <f>'Expenses 2022'!C40</f>
        <v>5407505</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193</v>
      </c>
      <c r="D13" s="145">
        <f>D12/12</f>
        <v>450625.4167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189</v>
      </c>
      <c r="D14" s="148">
        <f>D11/D13</f>
        <v>26.79424984</v>
      </c>
      <c r="E14" s="149" t="s">
        <v>188</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194</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195</v>
      </c>
      <c r="C17" s="144" t="s">
        <v>196</v>
      </c>
      <c r="D17" s="75">
        <f>sum('Balance Sheet 2022'!E13:E15)</f>
        <v>19308587</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192</v>
      </c>
      <c r="D18" s="75">
        <f>'Expenses 2022'!C40</f>
        <v>5407505</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193</v>
      </c>
      <c r="D19" s="145">
        <f>D18/12</f>
        <v>450625.4167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197</v>
      </c>
      <c r="D20" s="148">
        <f>D17/D19</f>
        <v>42.84841974</v>
      </c>
      <c r="E20" s="149" t="s">
        <v>188</v>
      </c>
      <c r="F20" s="43"/>
      <c r="G20" s="43"/>
      <c r="H20" s="43"/>
      <c r="I20" s="43"/>
      <c r="J20" s="43"/>
      <c r="K20" s="43"/>
      <c r="L20" s="43"/>
      <c r="M20" s="43"/>
      <c r="N20" s="43"/>
      <c r="O20" s="43"/>
      <c r="P20" s="43"/>
      <c r="Q20" s="43"/>
      <c r="R20" s="43"/>
      <c r="S20" s="43"/>
      <c r="T20" s="43"/>
      <c r="U20" s="43"/>
      <c r="V20" s="43"/>
      <c r="W20" s="43"/>
      <c r="X20" s="43"/>
      <c r="Y20" s="43"/>
    </row>
    <row r="21">
      <c r="A21" s="138"/>
      <c r="B21" s="49"/>
      <c r="C21" s="153" t="s">
        <v>198</v>
      </c>
      <c r="D21" s="154">
        <f>D20+D8</f>
        <v>72.44409623</v>
      </c>
      <c r="E21" s="155" t="s">
        <v>188</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199</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200</v>
      </c>
      <c r="C24" s="159"/>
      <c r="D24" s="160">
        <f>max('Revenues 2022'!E2:E7,'Revenues 2022'!F10:F15)</f>
        <v>9904731</v>
      </c>
      <c r="E24" s="161" t="s">
        <v>201</v>
      </c>
      <c r="F24" s="43"/>
      <c r="G24" s="43"/>
      <c r="H24" s="43"/>
      <c r="I24" s="43"/>
      <c r="J24" s="43"/>
      <c r="K24" s="43"/>
      <c r="L24" s="43"/>
      <c r="M24" s="43"/>
      <c r="N24" s="43"/>
      <c r="O24" s="43"/>
      <c r="P24" s="43"/>
      <c r="Q24" s="43"/>
      <c r="R24" s="43"/>
      <c r="S24" s="43"/>
      <c r="T24" s="43"/>
      <c r="U24" s="43"/>
      <c r="V24" s="43"/>
      <c r="W24" s="43"/>
      <c r="X24" s="43"/>
      <c r="Y24" s="43"/>
    </row>
    <row r="25">
      <c r="A25" s="138"/>
      <c r="B25" s="49"/>
      <c r="C25" s="144" t="s">
        <v>202</v>
      </c>
      <c r="D25" s="145">
        <f>'Revenues 2022'!F44</f>
        <v>10416493</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199</v>
      </c>
      <c r="D26" s="162">
        <f>D24/D25</f>
        <v>0.9508700289</v>
      </c>
      <c r="E26" s="149" t="s">
        <v>203</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204</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205</v>
      </c>
      <c r="C29" s="144" t="s">
        <v>206</v>
      </c>
      <c r="D29" s="75">
        <f>SUM('Expenses 2022'!C7:C9)</f>
        <v>2535239</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207</v>
      </c>
      <c r="D30" s="75">
        <f>SUM('Expenses 2022'!C10:C12)</f>
        <v>422907</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208</v>
      </c>
      <c r="D31" s="75">
        <f>sum(D29:D30)</f>
        <v>2958146</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183</v>
      </c>
      <c r="D32" s="75">
        <f>'Expenses 2022'!C40</f>
        <v>5407505</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209</v>
      </c>
      <c r="D33" s="162">
        <f>D31/D32</f>
        <v>0.5470445242</v>
      </c>
      <c r="E33" s="149" t="s">
        <v>210</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211</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212</v>
      </c>
      <c r="C36" s="144" t="s">
        <v>213</v>
      </c>
      <c r="D36" s="75">
        <f>SUM('Expenses 2022'!C10:C11)</f>
        <v>239508</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206</v>
      </c>
      <c r="D37" s="75">
        <f>SUM('Expenses 2022'!C7:C9)</f>
        <v>2535239</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211</v>
      </c>
      <c r="D38" s="162">
        <f>D36/D37</f>
        <v>0.09447156659</v>
      </c>
      <c r="E38" s="149" t="s">
        <v>214</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215</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216</v>
      </c>
      <c r="C41" s="147" t="s">
        <v>217</v>
      </c>
      <c r="D41" s="75">
        <f>'Expenses 2022'!D40</f>
        <v>4464132</v>
      </c>
      <c r="E41" s="164">
        <f t="shared" ref="E41:E44" si="1">D41/$D$44</f>
        <v>0.8255437582</v>
      </c>
      <c r="F41" s="43"/>
      <c r="G41" s="43"/>
      <c r="H41" s="43"/>
      <c r="I41" s="43"/>
      <c r="J41" s="43"/>
      <c r="K41" s="43"/>
      <c r="L41" s="43"/>
      <c r="M41" s="43"/>
      <c r="N41" s="43"/>
      <c r="O41" s="43"/>
      <c r="P41" s="43"/>
      <c r="Q41" s="43"/>
      <c r="R41" s="43"/>
      <c r="S41" s="43"/>
      <c r="T41" s="43"/>
      <c r="U41" s="43"/>
      <c r="V41" s="43"/>
      <c r="W41" s="43"/>
      <c r="X41" s="43"/>
      <c r="Y41" s="43"/>
    </row>
    <row r="42">
      <c r="A42" s="138"/>
      <c r="B42" s="49"/>
      <c r="C42" s="147" t="s">
        <v>218</v>
      </c>
      <c r="D42" s="145">
        <f>'Expenses 2022'!E40</f>
        <v>737833</v>
      </c>
      <c r="E42" s="164">
        <f t="shared" si="1"/>
        <v>0.1364461059</v>
      </c>
      <c r="F42" s="43"/>
      <c r="G42" s="43"/>
      <c r="H42" s="43"/>
      <c r="I42" s="43"/>
      <c r="J42" s="43"/>
      <c r="K42" s="43"/>
      <c r="L42" s="43"/>
      <c r="M42" s="43"/>
      <c r="N42" s="43"/>
      <c r="O42" s="43"/>
      <c r="P42" s="43"/>
      <c r="Q42" s="43"/>
      <c r="R42" s="43"/>
      <c r="S42" s="43"/>
      <c r="T42" s="43"/>
      <c r="U42" s="43"/>
      <c r="V42" s="43"/>
      <c r="W42" s="43"/>
      <c r="X42" s="43"/>
      <c r="Y42" s="43"/>
    </row>
    <row r="43">
      <c r="A43" s="138"/>
      <c r="B43" s="49"/>
      <c r="C43" s="147" t="s">
        <v>219</v>
      </c>
      <c r="D43" s="145">
        <f>'Expenses 2022'!F40</f>
        <v>205540</v>
      </c>
      <c r="E43" s="164">
        <f t="shared" si="1"/>
        <v>0.03801013591</v>
      </c>
      <c r="F43" s="43"/>
      <c r="G43" s="43"/>
      <c r="H43" s="43"/>
      <c r="I43" s="43"/>
      <c r="J43" s="43"/>
      <c r="K43" s="43"/>
      <c r="L43" s="43"/>
      <c r="M43" s="43"/>
      <c r="N43" s="43"/>
      <c r="O43" s="43"/>
      <c r="P43" s="43"/>
      <c r="Q43" s="43"/>
      <c r="R43" s="43"/>
      <c r="S43" s="43"/>
      <c r="T43" s="43"/>
      <c r="U43" s="43"/>
      <c r="V43" s="43"/>
      <c r="W43" s="43"/>
      <c r="X43" s="43"/>
      <c r="Y43" s="43"/>
    </row>
    <row r="44">
      <c r="A44" s="138"/>
      <c r="B44" s="49"/>
      <c r="C44" s="144" t="s">
        <v>183</v>
      </c>
      <c r="D44" s="145">
        <f>sum(D41:D43)</f>
        <v>5407505</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220</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221</v>
      </c>
      <c r="C47" s="144" t="s">
        <v>222</v>
      </c>
      <c r="D47" s="145">
        <f>'Revenues 2022'!F9</f>
        <v>9906238</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223</v>
      </c>
      <c r="D48" s="145">
        <f>'Expenses 2022'!F40</f>
        <v>205540</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224</v>
      </c>
      <c r="D49" s="165">
        <f>if(D48=0, "$0",D47/D48)</f>
        <v>48.19615647</v>
      </c>
      <c r="E49" s="149" t="s">
        <v>225</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226</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227</v>
      </c>
      <c r="C52" s="144" t="s">
        <v>228</v>
      </c>
      <c r="D52" s="145">
        <f>sum('Balance Sheet 2022'!E2:E10)</f>
        <v>17463309</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229</v>
      </c>
      <c r="D53" s="145">
        <f>sum('Balance Sheet 2022'!E19:E22)</f>
        <v>484563</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230</v>
      </c>
      <c r="D54" s="167">
        <f>D52/D53</f>
        <v>36.0392952</v>
      </c>
      <c r="E54" s="149" t="s">
        <v>231</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232</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233</v>
      </c>
      <c r="C57" s="144" t="s">
        <v>234</v>
      </c>
      <c r="D57" s="145">
        <f>sum('Balance Sheet 2022'!E25:E26)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235</v>
      </c>
      <c r="D58" s="145">
        <f>'Balance Sheet 2022'!E18</f>
        <v>39502928</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236</v>
      </c>
      <c r="D59" s="168">
        <f>D57/D58</f>
        <v>0</v>
      </c>
      <c r="E59" s="149" t="s">
        <v>237</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HEIGHTS PHILADELPHIA</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6429363.0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6429363</v>
      </c>
      <c r="G9" s="58"/>
      <c r="H9" s="58"/>
      <c r="I9" s="58"/>
      <c r="J9" s="58"/>
      <c r="K9" s="58"/>
      <c r="L9" s="58"/>
      <c r="M9" s="58"/>
      <c r="N9" s="58"/>
      <c r="O9" s="58"/>
      <c r="P9" s="58"/>
      <c r="Q9" s="58"/>
      <c r="R9" s="58"/>
      <c r="S9" s="58"/>
      <c r="T9" s="58"/>
      <c r="U9" s="58"/>
      <c r="V9" s="58"/>
      <c r="W9" s="58"/>
      <c r="X9" s="58"/>
      <c r="Y9" s="58"/>
      <c r="Z9" s="58"/>
    </row>
    <row r="10">
      <c r="A10" s="44" t="s">
        <v>62</v>
      </c>
      <c r="B10" s="59" t="s">
        <v>63</v>
      </c>
      <c r="C10" s="60" t="s">
        <v>238</v>
      </c>
      <c r="D10" s="15"/>
      <c r="E10" s="15"/>
      <c r="F10" s="48">
        <v>2013970.0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2013970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1008641.0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239</v>
      </c>
      <c r="D26" s="50">
        <v>1.5095436E7</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1.3147991E7</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1947445</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1947445</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t="s">
        <v>96</v>
      </c>
      <c r="D39" s="74"/>
      <c r="E39" s="48">
        <v>370106.0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370106</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11769525</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HEIGHTS PHILADELPHIA</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641957</v>
      </c>
      <c r="D4" s="99">
        <v>641957.0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565597</v>
      </c>
      <c r="D7" s="99">
        <v>406151.0</v>
      </c>
      <c r="E7" s="99">
        <v>85974.0</v>
      </c>
      <c r="F7" s="99">
        <v>73472.0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109</v>
      </c>
      <c r="C9" s="98">
        <f t="shared" si="1"/>
        <v>6115454</v>
      </c>
      <c r="D9" s="99">
        <v>4391458.0</v>
      </c>
      <c r="E9" s="99">
        <v>929586.0</v>
      </c>
      <c r="F9" s="99">
        <v>794410.0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255988</v>
      </c>
      <c r="D10" s="99">
        <v>183823.0</v>
      </c>
      <c r="E10" s="99">
        <v>38912.0</v>
      </c>
      <c r="F10" s="99">
        <v>33253.0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543180</v>
      </c>
      <c r="D11" s="99">
        <v>390053.0</v>
      </c>
      <c r="E11" s="99">
        <v>82567.0</v>
      </c>
      <c r="F11" s="99">
        <v>70560.0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475061</v>
      </c>
      <c r="D12" s="99">
        <v>341138.0</v>
      </c>
      <c r="E12" s="99">
        <v>72212.0</v>
      </c>
      <c r="F12" s="99">
        <v>61711.0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25000</v>
      </c>
      <c r="D15" s="99">
        <v>7314.0</v>
      </c>
      <c r="E15" s="99">
        <v>16478.0</v>
      </c>
      <c r="F15" s="99">
        <v>1208.0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343651</v>
      </c>
      <c r="D16" s="99">
        <v>100541.0</v>
      </c>
      <c r="E16" s="99">
        <v>226501.0</v>
      </c>
      <c r="F16" s="99">
        <v>16609.0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221846</v>
      </c>
      <c r="D20" s="99">
        <v>64905.0</v>
      </c>
      <c r="E20" s="99">
        <v>146219.0</v>
      </c>
      <c r="F20" s="99">
        <v>10722.0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178052</v>
      </c>
      <c r="D21" s="99">
        <v>95736.0</v>
      </c>
      <c r="E21" s="99">
        <v>29447.0</v>
      </c>
      <c r="F21" s="99">
        <v>52869.0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141397</v>
      </c>
      <c r="D22" s="99">
        <v>76027.0</v>
      </c>
      <c r="E22" s="99">
        <v>23384.0</v>
      </c>
      <c r="F22" s="99">
        <v>41986.0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208104</v>
      </c>
      <c r="D23" s="99">
        <v>111894.0</v>
      </c>
      <c r="E23" s="99">
        <v>34417.0</v>
      </c>
      <c r="F23" s="99">
        <v>61793.0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420296</v>
      </c>
      <c r="D25" s="99">
        <v>271360.0</v>
      </c>
      <c r="E25" s="99">
        <v>99847.0</v>
      </c>
      <c r="F25" s="99">
        <v>49089.0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4301</v>
      </c>
      <c r="D26" s="99">
        <v>2313.0</v>
      </c>
      <c r="E26" s="99">
        <v>711.0</v>
      </c>
      <c r="F26" s="99">
        <v>1277.0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63209</v>
      </c>
      <c r="D28" s="99">
        <v>33986.0</v>
      </c>
      <c r="E28" s="99">
        <v>10454.0</v>
      </c>
      <c r="F28" s="99">
        <v>18769.0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56313</v>
      </c>
      <c r="D31" s="99">
        <v>36357.0</v>
      </c>
      <c r="E31" s="99">
        <v>13379.0</v>
      </c>
      <c r="F31" s="99">
        <v>6577.0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128737</v>
      </c>
      <c r="D32" s="99">
        <v>69220.0</v>
      </c>
      <c r="E32" s="99">
        <v>21291.0</v>
      </c>
      <c r="F32" s="99">
        <v>38226.0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c r="C34" s="98">
        <f t="shared" si="1"/>
        <v>1105141</v>
      </c>
      <c r="D34" s="99">
        <v>941015.0</v>
      </c>
      <c r="E34" s="99">
        <v>19623.0</v>
      </c>
      <c r="F34" s="99">
        <v>144503.0</v>
      </c>
      <c r="G34" s="43"/>
      <c r="H34" s="43"/>
      <c r="I34" s="43"/>
      <c r="J34" s="43"/>
      <c r="K34" s="43"/>
      <c r="L34" s="43"/>
      <c r="M34" s="43"/>
      <c r="N34" s="43"/>
      <c r="O34" s="43"/>
      <c r="P34" s="43"/>
      <c r="Q34" s="43"/>
      <c r="R34" s="43"/>
      <c r="S34" s="43"/>
      <c r="T34" s="43"/>
      <c r="U34" s="43"/>
      <c r="V34" s="43"/>
      <c r="W34" s="43"/>
      <c r="X34" s="43"/>
      <c r="Y34" s="43"/>
      <c r="Z34" s="43"/>
    </row>
    <row r="35">
      <c r="A35" s="45" t="s">
        <v>48</v>
      </c>
      <c r="B35" s="102"/>
      <c r="C35" s="98">
        <f t="shared" si="1"/>
        <v>532064</v>
      </c>
      <c r="D35" s="99">
        <v>343635.0</v>
      </c>
      <c r="E35" s="99">
        <v>118278.0</v>
      </c>
      <c r="F35" s="99">
        <v>70151.0</v>
      </c>
      <c r="G35" s="43"/>
      <c r="H35" s="43"/>
      <c r="I35" s="43"/>
      <c r="J35" s="43"/>
      <c r="K35" s="43"/>
      <c r="L35" s="43"/>
      <c r="M35" s="43"/>
      <c r="N35" s="43"/>
      <c r="O35" s="43"/>
      <c r="P35" s="43"/>
      <c r="Q35" s="43"/>
      <c r="R35" s="43"/>
      <c r="S35" s="43"/>
      <c r="T35" s="43"/>
      <c r="U35" s="43"/>
      <c r="V35" s="43"/>
      <c r="W35" s="43"/>
      <c r="X35" s="43"/>
      <c r="Y35" s="43"/>
      <c r="Z35" s="43"/>
    </row>
    <row r="36">
      <c r="A36" s="45" t="s">
        <v>50</v>
      </c>
      <c r="B36" s="102"/>
      <c r="C36" s="98">
        <f t="shared" si="1"/>
        <v>61001</v>
      </c>
      <c r="D36" s="99">
        <v>32799.0</v>
      </c>
      <c r="E36" s="99">
        <v>10089.0</v>
      </c>
      <c r="F36" s="99">
        <v>18113.0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57734</v>
      </c>
      <c r="D37" s="99">
        <v>31043.0</v>
      </c>
      <c r="E37" s="99">
        <v>9548.0</v>
      </c>
      <c r="F37" s="99">
        <v>17143.0</v>
      </c>
      <c r="G37" s="43"/>
      <c r="H37" s="43"/>
      <c r="I37" s="43"/>
      <c r="J37" s="43"/>
      <c r="K37" s="43"/>
      <c r="L37" s="43"/>
      <c r="M37" s="43"/>
      <c r="N37" s="43"/>
      <c r="O37" s="43"/>
      <c r="P37" s="43"/>
      <c r="Q37" s="43"/>
      <c r="R37" s="43"/>
      <c r="S37" s="43"/>
      <c r="T37" s="43"/>
      <c r="U37" s="43"/>
      <c r="V37" s="43"/>
      <c r="W37" s="43"/>
      <c r="X37" s="43"/>
      <c r="Y37" s="43"/>
      <c r="Z37" s="43"/>
    </row>
    <row r="38">
      <c r="A38" s="45" t="s">
        <v>54</v>
      </c>
      <c r="B38" s="46" t="s">
        <v>138</v>
      </c>
      <c r="C38" s="98">
        <f t="shared" si="1"/>
        <v>57424</v>
      </c>
      <c r="D38" s="99">
        <v>30876.0</v>
      </c>
      <c r="E38" s="99">
        <v>9497.0</v>
      </c>
      <c r="F38" s="99">
        <v>17051.0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139</v>
      </c>
      <c r="C40" s="103">
        <f t="shared" ref="C40:F40" si="2">sum(C3:C39)</f>
        <v>12201507</v>
      </c>
      <c r="D40" s="103">
        <f t="shared" si="2"/>
        <v>8603601</v>
      </c>
      <c r="E40" s="103">
        <f t="shared" si="2"/>
        <v>1998414</v>
      </c>
      <c r="F40" s="103">
        <f t="shared" si="2"/>
        <v>1599492</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HEIGHTS PHILADELPHIA</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140</v>
      </c>
      <c r="B2" s="45">
        <v>1.0</v>
      </c>
      <c r="C2" s="46" t="s">
        <v>141</v>
      </c>
      <c r="D2" s="110"/>
      <c r="E2" s="111">
        <v>1049477.0</v>
      </c>
      <c r="F2" s="43"/>
      <c r="G2" s="43"/>
      <c r="H2" s="43"/>
      <c r="I2" s="43"/>
      <c r="J2" s="43"/>
      <c r="K2" s="43"/>
      <c r="L2" s="43"/>
      <c r="M2" s="43"/>
      <c r="N2" s="43"/>
      <c r="O2" s="43"/>
      <c r="P2" s="43"/>
      <c r="Q2" s="43"/>
      <c r="R2" s="43"/>
      <c r="S2" s="43"/>
      <c r="T2" s="43"/>
      <c r="U2" s="43"/>
      <c r="V2" s="43"/>
      <c r="W2" s="43"/>
      <c r="X2" s="43"/>
      <c r="Y2" s="43"/>
      <c r="Z2" s="43"/>
    </row>
    <row r="3">
      <c r="A3" s="49"/>
      <c r="B3" s="45">
        <v>2.0</v>
      </c>
      <c r="C3" s="46" t="s">
        <v>142</v>
      </c>
      <c r="D3" s="112"/>
      <c r="E3" s="111">
        <v>4660441.0</v>
      </c>
      <c r="F3" s="43"/>
      <c r="G3" s="43"/>
      <c r="H3" s="43"/>
      <c r="I3" s="43"/>
      <c r="J3" s="43"/>
      <c r="K3" s="43"/>
      <c r="L3" s="43"/>
      <c r="M3" s="43"/>
      <c r="N3" s="43"/>
      <c r="O3" s="43"/>
      <c r="P3" s="43"/>
      <c r="Q3" s="43"/>
      <c r="R3" s="43"/>
      <c r="S3" s="43"/>
      <c r="T3" s="43"/>
      <c r="U3" s="43"/>
      <c r="V3" s="43"/>
      <c r="W3" s="43"/>
      <c r="X3" s="43"/>
      <c r="Y3" s="43"/>
      <c r="Z3" s="43"/>
    </row>
    <row r="4">
      <c r="A4" s="49"/>
      <c r="B4" s="45">
        <v>3.0</v>
      </c>
      <c r="C4" s="46" t="s">
        <v>143</v>
      </c>
      <c r="D4" s="110"/>
      <c r="E4" s="111">
        <v>671328.0</v>
      </c>
      <c r="F4" s="43"/>
      <c r="G4" s="43"/>
      <c r="H4" s="43"/>
      <c r="I4" s="43"/>
      <c r="J4" s="43"/>
      <c r="K4" s="43"/>
      <c r="L4" s="43"/>
      <c r="M4" s="43"/>
      <c r="N4" s="43"/>
      <c r="O4" s="43"/>
      <c r="P4" s="43"/>
      <c r="Q4" s="43"/>
      <c r="R4" s="43"/>
      <c r="S4" s="43"/>
      <c r="T4" s="43"/>
      <c r="U4" s="43"/>
      <c r="V4" s="43"/>
      <c r="W4" s="43"/>
      <c r="X4" s="43"/>
      <c r="Y4" s="43"/>
      <c r="Z4" s="43"/>
    </row>
    <row r="5">
      <c r="A5" s="49"/>
      <c r="B5" s="45">
        <v>4.0</v>
      </c>
      <c r="C5" s="46" t="s">
        <v>144</v>
      </c>
      <c r="D5" s="112"/>
      <c r="E5" s="111">
        <v>1085611.0</v>
      </c>
      <c r="F5" s="43"/>
      <c r="G5" s="43"/>
      <c r="H5" s="43"/>
      <c r="I5" s="43"/>
      <c r="J5" s="43"/>
      <c r="K5" s="43"/>
      <c r="L5" s="43"/>
      <c r="M5" s="43"/>
      <c r="N5" s="43"/>
      <c r="O5" s="43"/>
      <c r="P5" s="43"/>
      <c r="Q5" s="43"/>
      <c r="R5" s="43"/>
      <c r="S5" s="43"/>
      <c r="T5" s="43"/>
      <c r="U5" s="43"/>
      <c r="V5" s="43"/>
      <c r="W5" s="43"/>
      <c r="X5" s="43"/>
      <c r="Y5" s="43"/>
      <c r="Z5" s="43"/>
    </row>
    <row r="6">
      <c r="A6" s="49"/>
      <c r="B6" s="45">
        <v>5.0</v>
      </c>
      <c r="C6" s="51" t="s">
        <v>145</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146</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147</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148</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149</v>
      </c>
      <c r="D10" s="110"/>
      <c r="E10" s="111">
        <v>67446.0</v>
      </c>
      <c r="F10" s="43"/>
      <c r="G10" s="43"/>
      <c r="H10" s="43"/>
      <c r="I10" s="43"/>
      <c r="J10" s="43"/>
      <c r="K10" s="43"/>
      <c r="L10" s="43"/>
      <c r="M10" s="43"/>
      <c r="N10" s="43"/>
      <c r="O10" s="43"/>
      <c r="P10" s="43"/>
      <c r="Q10" s="43"/>
      <c r="R10" s="43"/>
      <c r="S10" s="43"/>
      <c r="T10" s="43"/>
      <c r="U10" s="43"/>
      <c r="V10" s="43"/>
      <c r="W10" s="43"/>
      <c r="X10" s="43"/>
      <c r="Y10" s="43"/>
      <c r="Z10" s="43"/>
    </row>
    <row r="11">
      <c r="A11" s="49"/>
      <c r="B11" s="45" t="s">
        <v>150</v>
      </c>
      <c r="C11" s="46" t="s">
        <v>151</v>
      </c>
      <c r="D11" s="111">
        <v>309063.0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152</v>
      </c>
      <c r="C12" s="46" t="s">
        <v>153</v>
      </c>
      <c r="D12" s="111">
        <v>198834.0</v>
      </c>
      <c r="E12" s="108">
        <f>D11-D12</f>
        <v>110229</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154</v>
      </c>
      <c r="D13" s="112"/>
      <c r="E13" s="111">
        <v>2.9825365E7</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155</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156</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157</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158</v>
      </c>
      <c r="D17" s="112"/>
      <c r="E17" s="111">
        <v>2264903.0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159</v>
      </c>
      <c r="D18" s="113"/>
      <c r="E18" s="114">
        <f>sum(E2:E17)</f>
        <v>39734800</v>
      </c>
      <c r="F18" s="43"/>
      <c r="G18" s="43"/>
      <c r="H18" s="43"/>
      <c r="I18" s="43"/>
      <c r="J18" s="43"/>
      <c r="K18" s="43"/>
      <c r="L18" s="43"/>
      <c r="M18" s="43"/>
      <c r="N18" s="43"/>
      <c r="O18" s="43"/>
      <c r="P18" s="43"/>
      <c r="Q18" s="43"/>
      <c r="R18" s="43"/>
      <c r="S18" s="43"/>
      <c r="T18" s="43"/>
      <c r="U18" s="43"/>
      <c r="V18" s="43"/>
      <c r="W18" s="43"/>
      <c r="X18" s="43"/>
      <c r="Y18" s="43"/>
      <c r="Z18" s="43"/>
    </row>
    <row r="19">
      <c r="A19" s="44" t="s">
        <v>160</v>
      </c>
      <c r="B19" s="115">
        <v>17.0</v>
      </c>
      <c r="C19" s="116" t="s">
        <v>161</v>
      </c>
      <c r="D19" s="117"/>
      <c r="E19" s="111">
        <v>780346.0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162</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163</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164</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165</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166</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167</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168</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169</v>
      </c>
      <c r="D27" s="117"/>
      <c r="E27" s="118">
        <v>2387308.0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170</v>
      </c>
      <c r="D28" s="125"/>
      <c r="E28" s="126">
        <f>sum(E19:E27)</f>
        <v>3167654</v>
      </c>
      <c r="F28" s="43"/>
      <c r="G28" s="43"/>
      <c r="H28" s="43"/>
      <c r="I28" s="43"/>
      <c r="J28" s="43"/>
      <c r="K28" s="43"/>
      <c r="L28" s="43"/>
      <c r="M28" s="43"/>
      <c r="N28" s="43"/>
      <c r="O28" s="43"/>
      <c r="P28" s="43"/>
      <c r="Q28" s="43"/>
      <c r="R28" s="43"/>
      <c r="S28" s="43"/>
      <c r="T28" s="43"/>
      <c r="U28" s="43"/>
      <c r="V28" s="43"/>
      <c r="W28" s="43"/>
      <c r="X28" s="43"/>
      <c r="Y28" s="43"/>
      <c r="Z28" s="43"/>
    </row>
    <row r="29">
      <c r="A29" s="65" t="s">
        <v>171</v>
      </c>
      <c r="B29" s="127"/>
      <c r="C29" s="128" t="s">
        <v>172</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173</v>
      </c>
      <c r="D30" s="117"/>
      <c r="E30" s="111">
        <v>1.3122213E7</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174</v>
      </c>
      <c r="D31" s="117"/>
      <c r="E31" s="111">
        <v>2.3444933E7</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175</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176</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177</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178</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179</v>
      </c>
      <c r="D36" s="131"/>
      <c r="E36" s="126">
        <f>sum(E30:E35)</f>
        <v>36567146</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180</v>
      </c>
      <c r="D37" s="135"/>
      <c r="E37" s="136">
        <f>E36+E28</f>
        <v>39734800</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