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<sst xmlns="http://schemas.openxmlformats.org/spreadsheetml/2006/main" count="872" uniqueCount="257">
  <si>
    <t>ARBORETUM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</si>
  <si>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</si>
  <si>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</si>
  <si>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</si>
  <si>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</si>
  <si>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</si>
  <si>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</si>
  <si>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</si>
  <si>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</si>
  <si>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</si>
  <si>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</si>
  <si>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</si>
  <si>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</si>
  <si>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</si>
  <si>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</si>
  <si>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</si>
  <si>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</si>
  <si>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</si>
  <si>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</si>
  <si>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</si>
  <si>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</si>
  <si>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</si>
  <si>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</si>
  <si>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</si>
  <si>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</si>
  <si>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</si>
  <si>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</si>
  <si>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</si>
  <si>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</si>
  <si>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</si>
  <si>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</si>
  <si>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</si>
  <si>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</si>
  <si>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</si>
  <si>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</si>
  <si>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</si>
  <si>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</si>
  <si>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</si>
  <si>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</si>
  <si>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</si>
  <si>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</si>
  <si>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</si>
  <si>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</si>
  <si>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</si>
  <si>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</si>
  <si>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</si>
  <si>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</si>
  <si>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</si>
  <si>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</si>
  <si>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</si>
  <si>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</si>
  <si>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</si>
  <si>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</si>
  <si>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</si>
  <si>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</si>
  <si>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</si>
  <si>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</si>
  <si>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</si>
  <si>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</si>
  <si>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</si>
  <si>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</si>
  <si>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</si>
  <si>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</si>
  <si>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</si>
  <si>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JAPANESE GARDEN TICKET</t>
  </si>
  <si>
    <t>GREENHOUSE SALES</t>
  </si>
  <si>
    <t>BULLETIN - ADVERTISING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</si>
  <si>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</si>
  <si>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</si>
  <si>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</si>
  <si>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</si>
  <si>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</si>
  <si>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</si>
  <si>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</si>
  <si>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</si>
  <si>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</si>
  <si>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</si>
  <si>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</si>
  <si>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</si>
  <si>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</si>
  <si>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</si>
  <si>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</si>
  <si>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</si>
  <si>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</si>
  <si>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</si>
  <si>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</si>
  <si>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</si>
  <si>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</si>
  <si>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</si>
  <si>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</si>
  <si>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</si>
  <si>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</si>
  <si>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</si>
  <si>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</si>
  <si>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</si>
  <si>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</si>
  <si>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</si>
  <si>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</si>
  <si>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</si>
  <si>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</si>
  <si>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</si>
  <si>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</si>
  <si>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</si>
  <si>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</si>
  <si>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</si>
  <si>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</si>
  <si>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</si>
  <si>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</si>
  <si>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</si>
  <si>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</si>
  <si>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</si>
  <si>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</si>
  <si>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</si>
  <si>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</si>
  <si>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</si>
  <si>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</si>
  <si>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</si>
  <si>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</si>
  <si>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</si>
  <si>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</si>
  <si>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</si>
  <si>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</si>
  <si>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</si>
  <si>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</si>
  <si>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</si>
  <si>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</si>
  <si>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</si>
  <si>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</si>
  <si>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</si>
  <si>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</si>
  <si>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</si>
  <si>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</si>
  <si>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</si>
  <si>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</si>
  <si>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</si>
  <si>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</si>
  <si>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REPAIRS AND MAINTENANCE</t>
  </si>
  <si>
    <t>BULLETIN</t>
  </si>
  <si>
    <t>PUBLIC RELATIONS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</si>
  <si>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</si>
  <si>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</si>
  <si>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</si>
  <si>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</si>
  <si>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</si>
  <si>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</si>
  <si>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</si>
  <si>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</si>
  <si>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</si>
  <si>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</si>
  <si>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</si>
  <si>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</si>
  <si>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</si>
  <si>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</si>
  <si>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</si>
  <si>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</si>
  <si>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</si>
  <si>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</si>
  <si>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</si>
  <si>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</si>
  <si>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</si>
  <si>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</si>
  <si>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</si>
  <si>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</si>
  <si>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</si>
  <si>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</si>
  <si>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</si>
  <si>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</si>
  <si>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</si>
  <si>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</si>
  <si>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</si>
  <si>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</si>
  <si>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</si>
  <si>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</si>
  <si>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</si>
  <si>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</si>
  <si>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</si>
  <si>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</si>
  <si>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</si>
  <si>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</si>
  <si>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</si>
  <si>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</si>
  <si>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</si>
  <si>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</si>
  <si>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</si>
  <si>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</si>
  <si>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</si>
  <si>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</si>
  <si>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</si>
  <si>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</si>
  <si>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</si>
  <si>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</si>
  <si>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</si>
  <si>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</si>
  <si>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</si>
  <si>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</si>
  <si>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</si>
  <si>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</si>
  <si>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</si>
  <si>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</si>
  <si>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</si>
  <si>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</si>
  <si>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</si>
  <si>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</si>
  <si>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</si>
  <si>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</si>
  <si>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</si>
  <si>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</si>
  <si>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</si>
  <si>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</si>
  <si>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</si>
  <si>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</si>
  <si>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</si>
  <si>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</si>
  <si>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</si>
  <si>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</si>
  <si>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</si>
  <si>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</si>
  <si>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</si>
  <si>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</si>
  <si>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</si>
  <si>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</si>
  <si>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</si>
  <si>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</si>
  <si>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</si>
  <si>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</si>
  <si>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</si>
  <si>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</si>
  <si>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</si>
  <si>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</si>
  <si>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</si>
  <si>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</si>
  <si>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</si>
  <si>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</si>
  <si>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</si>
  <si>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</si>
  <si>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</si>
  <si>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</si>
  <si>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</si>
  <si>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</si>
  <si>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JAPANESE GARDEN TICKET</t>
  </si>
  <si>
    <r>
      <rPr>
        <rFont val="Roboto"/>
        <color rgb="FF000000"/>
        <sz val="10.0"/>
      </rPr>
      <t xml:space="preserve">Gross amount from sales of </t>
    </r>
    <r>
      <rPr>
        <rFont val="Roboto"/>
        <color rgb="FF000000"/>
        <sz val="10.0"/>
      </rPr>
      <t>assets other than inventory</t>
    </r>
  </si>
  <si>
    <t>BULLETIN ADVERTISING</t>
  </si>
  <si>
    <t>OTHER EXPENSES</t>
  </si>
  <si>
    <t xml:space="preserve"> REPAIRS &amp; MAINTENANCE</t>
  </si>
  <si>
    <t>EVENT MEALS, ENTERTAINM</t>
  </si>
  <si>
    <t xml:space="preserve"> BULLETIN</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</si>
  <si>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</si>
  <si>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</si>
  <si>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MISCELLANEOUS</t>
  </si>
  <si>
    <t>SUPPLIES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</si>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</sst>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ARBORETUM FOUNDATION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2906886</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2906886</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242240.5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2451911</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10.12180457</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4975075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2906886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242240.5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20.53775071</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7812054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2906886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242240.5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32.2491656</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42.37097017</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3853583</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4785446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0.8052714418</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796226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123456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919682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2906886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0.3163804841</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66009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796226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0.0829023418</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246</v>
      </c>
      <c r="D41" s="75">
        <f>'Expenses 2022'!D40</f>
        <v>2257280</v>
      </c>
      <c r="E41" s="165">
        <f t="shared" ref="E41:E44" si="1">D41/$D$44</f>
        <v>0.7765285601</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317592</v>
      </c>
      <c r="E42" s="165">
        <f t="shared" si="1"/>
        <v>0.1092550585</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332014</v>
      </c>
      <c r="E43" s="165">
        <f t="shared" si="1"/>
        <v>0.1142163814</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2906886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4238329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332014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12.7655129</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2621297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256676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10.21247409</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10433351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ARBORETUM FOUNDATION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132143.0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363963.0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2969377.0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3465483</v>
      </c>
      <c r="G9" s="58"/>
      <c r="H9" s="58"/>
      <c r="I9" s="58"/>
      <c r="J9" s="58"/>
      <c r="K9" s="58"/>
      <c r="L9" s="58"/>
      <c r="M9" s="58"/>
      <c r="N9" s="58"/>
      <c r="O9" s="58"/>
      <c r="P9" s="58"/>
      <c r="Q9" s="58"/>
      <c r="R9" s="58"/>
      <c r="S9" s="58"/>
      <c r="T9" s="58"/>
      <c r="U9" s="58"/>
      <c r="V9" s="58"/>
      <c r="W9" s="58"/>
      <c r="X9" s="58"/>
      <c r="Y9" s="58"/>
      <c r="Z9" s="58"/>
    </row>
    <row r="10">
      <c r="A10" s="44" t="s">
        <v>62</v>
      </c>
      <c r="B10" s="59" t="s">
        <v>63</v>
      </c>
      <c r="C10" s="60" t="s">
        <v>239</v>
      </c>
      <c r="D10" s="15"/>
      <c r="E10" s="15"/>
      <c r="F10" s="48">
        <v>246214.0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246214</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214429.0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247</v>
      </c>
      <c r="D26" s="50">
        <v>4631527.0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4630285.0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1242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1242</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54180.0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54180.0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207554.0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92703.0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114851</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241</v>
      </c>
      <c r="D39" s="74"/>
      <c r="E39" s="48">
        <v>1344.0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1344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4043563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ARBORETUM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1564928</v>
      </c>
      <c r="D3" s="99">
        <v>1564928.0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176146</v>
      </c>
      <c r="D7" s="99">
        <v>81689.0</v>
      </c>
      <c r="E7" s="99">
        <v>53613.0</v>
      </c>
      <c r="F7" s="99">
        <v>40844.0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782564</v>
      </c>
      <c r="D9" s="99">
        <v>434792.0</v>
      </c>
      <c r="E9" s="99">
        <v>96896.0</v>
      </c>
      <c r="F9" s="99">
        <v>250876.0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14562</v>
      </c>
      <c r="D10" s="99">
        <v>8033.0</v>
      </c>
      <c r="E10" s="99">
        <v>1834.0</v>
      </c>
      <c r="F10" s="99">
        <v>4695.0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84327</v>
      </c>
      <c r="D11" s="99">
        <v>45445.0</v>
      </c>
      <c r="E11" s="99">
        <v>13200.0</v>
      </c>
      <c r="F11" s="99">
        <v>25682.0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78307</v>
      </c>
      <c r="D12" s="99">
        <v>42201.0</v>
      </c>
      <c r="E12" s="99">
        <v>12257.0</v>
      </c>
      <c r="F12" s="99">
        <v>23849.0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60754</v>
      </c>
      <c r="D15" s="99">
        <v>0.0</v>
      </c>
      <c r="E15" s="99">
        <v>60754.0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27289</v>
      </c>
      <c r="D16" s="99">
        <v>0.0</v>
      </c>
      <c r="E16" s="99">
        <v>27289.0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12000</v>
      </c>
      <c r="D17" s="99">
        <v>0.0</v>
      </c>
      <c r="E17" s="99">
        <v>12000.0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52722</v>
      </c>
      <c r="D19" s="99">
        <v>0.0</v>
      </c>
      <c r="E19" s="99">
        <v>52722.0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194658</v>
      </c>
      <c r="D20" s="99">
        <v>78542.0</v>
      </c>
      <c r="E20" s="99">
        <v>100456.0</v>
      </c>
      <c r="F20" s="99">
        <v>15660.0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46350</v>
      </c>
      <c r="D22" s="99">
        <v>33643.0</v>
      </c>
      <c r="E22" s="99">
        <v>1723.0</v>
      </c>
      <c r="F22" s="99">
        <v>10984.0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51780</v>
      </c>
      <c r="D23" s="99">
        <v>30216.0</v>
      </c>
      <c r="E23" s="99">
        <v>4488.0</v>
      </c>
      <c r="F23" s="99">
        <v>17076.0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10209</v>
      </c>
      <c r="D28" s="99">
        <v>6523.0</v>
      </c>
      <c r="E28" s="99">
        <v>0.0</v>
      </c>
      <c r="F28" s="99">
        <v>3686.0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8477</v>
      </c>
      <c r="D31" s="99">
        <v>8477.0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244</v>
      </c>
      <c r="C34" s="98">
        <f t="shared" si="1"/>
        <v>111431</v>
      </c>
      <c r="D34" s="99">
        <v>37557.0</v>
      </c>
      <c r="E34" s="99">
        <v>0.0</v>
      </c>
      <c r="F34" s="99">
        <v>73874.0</v>
      </c>
      <c r="G34" s="43"/>
      <c r="H34" s="43"/>
      <c r="I34" s="43"/>
      <c r="J34" s="43"/>
      <c r="K34" s="43"/>
      <c r="L34" s="43"/>
      <c r="M34" s="43"/>
      <c r="N34" s="43"/>
      <c r="O34" s="43"/>
      <c r="P34" s="43"/>
      <c r="Q34" s="43"/>
      <c r="R34" s="43"/>
      <c r="S34" s="43"/>
      <c r="T34" s="43"/>
      <c r="U34" s="43"/>
      <c r="V34" s="43"/>
      <c r="W34" s="43"/>
      <c r="X34" s="43"/>
      <c r="Y34" s="43"/>
      <c r="Z34" s="43"/>
    </row>
    <row r="35">
      <c r="A35" s="45" t="s">
        <v>48</v>
      </c>
      <c r="B35" s="60" t="s">
        <v>248</v>
      </c>
      <c r="C35" s="98">
        <f t="shared" si="1"/>
        <v>45960</v>
      </c>
      <c r="D35" s="99">
        <v>24473.0</v>
      </c>
      <c r="E35" s="99">
        <v>2866.0</v>
      </c>
      <c r="F35" s="99">
        <v>18621.0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29998</v>
      </c>
      <c r="D36" s="99">
        <v>26998.0</v>
      </c>
      <c r="E36" s="99">
        <v>0.0</v>
      </c>
      <c r="F36" s="99">
        <v>3000.0</v>
      </c>
      <c r="G36" s="43"/>
      <c r="H36" s="43"/>
      <c r="I36" s="43"/>
      <c r="J36" s="43"/>
      <c r="K36" s="43"/>
      <c r="L36" s="43"/>
      <c r="M36" s="43"/>
      <c r="N36" s="43"/>
      <c r="O36" s="43"/>
      <c r="P36" s="43"/>
      <c r="Q36" s="43"/>
      <c r="R36" s="43"/>
      <c r="S36" s="43"/>
      <c r="T36" s="43"/>
      <c r="U36" s="43"/>
      <c r="V36" s="43"/>
      <c r="W36" s="43"/>
      <c r="X36" s="43"/>
      <c r="Y36" s="43"/>
      <c r="Z36" s="43"/>
    </row>
    <row r="37">
      <c r="A37" s="45" t="s">
        <v>52</v>
      </c>
      <c r="B37" s="60" t="s">
        <v>249</v>
      </c>
      <c r="C37" s="98">
        <f t="shared" si="1"/>
        <v>10810</v>
      </c>
      <c r="D37" s="99">
        <v>5826.0</v>
      </c>
      <c r="E37" s="99">
        <v>1692.0</v>
      </c>
      <c r="F37" s="99">
        <v>3292.0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3363272</v>
      </c>
      <c r="D40" s="104">
        <f t="shared" si="2"/>
        <v>2429343</v>
      </c>
      <c r="E40" s="104">
        <f t="shared" si="2"/>
        <v>441790</v>
      </c>
      <c r="F40" s="104">
        <f t="shared" si="2"/>
        <v>492139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ARBORETUM FOUNDATION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402957.0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990021.0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181020.0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22827.0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21343.0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1.0081019E7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11699187</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178774.0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41667.0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220441</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5062047.0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6416699.0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11478746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11699187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ARBORETUM FOUNDATION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3363272</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8477</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3354795</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279566.25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1392978</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4.982640072</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5062047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3363272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280272.6667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18.06115116</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10081019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3363272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280272.6667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35.96861271</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40.95125278</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2969377</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4043563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0.7343466641</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958710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177196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1135906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3363272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0.3377383691</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98889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958710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0.1031479801</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250</v>
      </c>
      <c r="D41" s="75">
        <f>'Expenses 2023'!D40</f>
        <v>2429343</v>
      </c>
      <c r="E41" s="165">
        <f t="shared" ref="E41:E44" si="1">D41/$D$44</f>
        <v>0.7223153524</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441790</v>
      </c>
      <c r="E42" s="165">
        <f t="shared" si="1"/>
        <v>0.1313572022</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492139</v>
      </c>
      <c r="E43" s="165">
        <f t="shared" si="1"/>
        <v>0.1463274454</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3363272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3465483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492139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7.041675218</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1618168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220441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7.340594535</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11699187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ARBORETUM FOUNDATION</v>
      </c>
      <c r="B1" s="2" t="s">
        <v>251</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252</v>
      </c>
      <c r="E4" s="45" t="s">
        <v>253</v>
      </c>
      <c r="F4" s="45" t="s">
        <v>254</v>
      </c>
      <c r="G4" s="59" t="s">
        <v>255</v>
      </c>
      <c r="H4" s="59"/>
      <c r="I4" s="43"/>
      <c r="J4" s="43"/>
      <c r="K4" s="43"/>
      <c r="L4" s="43"/>
      <c r="M4" s="43"/>
      <c r="N4" s="43"/>
      <c r="O4" s="43"/>
      <c r="P4" s="43"/>
      <c r="Q4" s="43"/>
      <c r="R4" s="43"/>
      <c r="S4" s="43"/>
      <c r="T4" s="43"/>
      <c r="U4" s="43"/>
      <c r="V4" s="43"/>
      <c r="W4" s="43"/>
      <c r="X4" s="43"/>
      <c r="Y4" s="43"/>
    </row>
    <row r="5">
      <c r="A5" s="139"/>
      <c r="B5" s="49"/>
      <c r="C5" s="148" t="s">
        <v>182</v>
      </c>
      <c r="D5" s="177">
        <f>'Ratios 2021'!D8</f>
        <v>1.994277727</v>
      </c>
      <c r="E5" s="177">
        <f>'Ratios 2022'!D8</f>
        <v>10.12180457</v>
      </c>
      <c r="F5" s="177">
        <f>'Ratios 2023'!D8</f>
        <v>4.982640072</v>
      </c>
      <c r="G5" s="177">
        <f>average(D5:F5)</f>
        <v>5.699574123</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252</v>
      </c>
      <c r="E9" s="45" t="s">
        <v>253</v>
      </c>
      <c r="F9" s="45" t="s">
        <v>254</v>
      </c>
      <c r="G9" s="59" t="s">
        <v>255</v>
      </c>
      <c r="H9" s="59"/>
      <c r="I9" s="43"/>
      <c r="J9" s="43"/>
      <c r="K9" s="43"/>
      <c r="L9" s="43"/>
      <c r="M9" s="43"/>
      <c r="N9" s="43"/>
      <c r="O9" s="43"/>
      <c r="P9" s="43"/>
      <c r="Q9" s="43"/>
      <c r="R9" s="43"/>
      <c r="S9" s="43"/>
      <c r="T9" s="43"/>
      <c r="U9" s="43"/>
      <c r="V9" s="43"/>
      <c r="W9" s="43"/>
      <c r="X9" s="43"/>
      <c r="Y9" s="43"/>
    </row>
    <row r="10">
      <c r="A10" s="139"/>
      <c r="B10" s="49"/>
      <c r="C10" s="148" t="s">
        <v>190</v>
      </c>
      <c r="D10" s="149">
        <f>'Ratios 2021'!D14</f>
        <v>18.19575418</v>
      </c>
      <c r="E10" s="149">
        <f>'Ratios 2022'!D14</f>
        <v>20.53775071</v>
      </c>
      <c r="F10" s="149">
        <f>'Ratios 2023'!D14</f>
        <v>18.06115116</v>
      </c>
      <c r="G10" s="177">
        <f>average(D10:F10)</f>
        <v>18.93155202</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252</v>
      </c>
      <c r="E14" s="45" t="s">
        <v>253</v>
      </c>
      <c r="F14" s="45" t="s">
        <v>254</v>
      </c>
      <c r="G14" s="59" t="s">
        <v>255</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31.24071399</v>
      </c>
      <c r="E15" s="180">
        <f>'Ratios 2022'!D20</f>
        <v>32.2491656</v>
      </c>
      <c r="F15" s="180">
        <f>'Ratios 2023'!D20</f>
        <v>35.96861271</v>
      </c>
      <c r="G15" s="177">
        <f>average(D15:F15)</f>
        <v>33.15283077</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252</v>
      </c>
      <c r="E19" s="45" t="s">
        <v>253</v>
      </c>
      <c r="F19" s="45" t="s">
        <v>254</v>
      </c>
      <c r="G19" s="59" t="s">
        <v>255</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0.7939434987</v>
      </c>
      <c r="E20" s="163">
        <f>'Ratios 2022'!D26</f>
        <v>0.8052714418</v>
      </c>
      <c r="F20" s="163">
        <f>'Ratios 2023'!D26</f>
        <v>0.7343466641</v>
      </c>
      <c r="G20" s="181">
        <f>average(D20:F20)</f>
        <v>0.7778538682</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252</v>
      </c>
      <c r="E24" s="45" t="s">
        <v>253</v>
      </c>
      <c r="F24" s="45" t="s">
        <v>254</v>
      </c>
      <c r="G24" s="59" t="s">
        <v>255</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0.3580449112</v>
      </c>
      <c r="E25" s="163">
        <f>'Ratios 2022'!D33</f>
        <v>0.3163804841</v>
      </c>
      <c r="F25" s="163">
        <f>'Ratios 2023'!D33</f>
        <v>0.3377383691</v>
      </c>
      <c r="G25" s="181">
        <f>average(D25:F25)</f>
        <v>0.3373879215</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252</v>
      </c>
      <c r="E29" s="45" t="s">
        <v>253</v>
      </c>
      <c r="F29" s="45" t="s">
        <v>254</v>
      </c>
      <c r="G29" s="59" t="s">
        <v>255</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0.1178513148</v>
      </c>
      <c r="E30" s="163">
        <f>'Ratios 2022'!D38</f>
        <v>0.0829023418</v>
      </c>
      <c r="F30" s="163">
        <f>'Ratios 2023'!D38</f>
        <v>0.1031479801</v>
      </c>
      <c r="G30" s="181">
        <f>average(D30:F30)</f>
        <v>0.1013005456</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252</v>
      </c>
      <c r="E34" s="45" t="s">
        <v>253</v>
      </c>
      <c r="F34" s="45" t="s">
        <v>254</v>
      </c>
      <c r="G34" s="59" t="s">
        <v>255</v>
      </c>
      <c r="H34" s="59"/>
      <c r="I34" s="43"/>
      <c r="J34" s="43"/>
      <c r="K34" s="43"/>
      <c r="L34" s="43"/>
      <c r="M34" s="43"/>
      <c r="N34" s="43"/>
      <c r="O34" s="43"/>
      <c r="P34" s="43"/>
      <c r="Q34" s="43"/>
      <c r="R34" s="43"/>
      <c r="S34" s="43"/>
      <c r="T34" s="43"/>
      <c r="U34" s="43"/>
      <c r="V34" s="43"/>
      <c r="W34" s="43"/>
      <c r="X34" s="43"/>
      <c r="Y34" s="43"/>
    </row>
    <row r="35">
      <c r="A35" s="139"/>
      <c r="B35" s="49"/>
      <c r="C35" s="148" t="s">
        <v>256</v>
      </c>
      <c r="D35" s="163">
        <f>'Ratios 2021'!E41</f>
        <v>0.7583308839</v>
      </c>
      <c r="E35" s="163">
        <f>'Ratios 2022'!E41</f>
        <v>0.7765285601</v>
      </c>
      <c r="F35" s="163">
        <f>'Ratios 2023'!E41</f>
        <v>0.7223153524</v>
      </c>
      <c r="G35" s="181">
        <f t="shared" ref="G35:G37" si="1">average(D35:F35)</f>
        <v>0.7523915988</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0.1261666762</v>
      </c>
      <c r="E36" s="163">
        <f>'Ratios 2022'!E42</f>
        <v>0.1092550585</v>
      </c>
      <c r="F36" s="163">
        <f>'Ratios 2023'!E42</f>
        <v>0.1313572022</v>
      </c>
      <c r="G36" s="181">
        <f t="shared" si="1"/>
        <v>0.1222596456</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0.11550244</v>
      </c>
      <c r="E37" s="163">
        <f>'Ratios 2022'!E43</f>
        <v>0.1142163814</v>
      </c>
      <c r="F37" s="163">
        <f>'Ratios 2023'!E43</f>
        <v>0.1463274454</v>
      </c>
      <c r="G37" s="181">
        <f t="shared" si="1"/>
        <v>0.1253487556</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252</v>
      </c>
      <c r="E41" s="45" t="s">
        <v>253</v>
      </c>
      <c r="F41" s="45" t="s">
        <v>254</v>
      </c>
      <c r="G41" s="59" t="s">
        <v>255</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13.60359943</v>
      </c>
      <c r="E42" s="166">
        <f>'Ratios 2022'!D49</f>
        <v>12.7655129</v>
      </c>
      <c r="F42" s="166">
        <f>'Ratios 2023'!D49</f>
        <v>7.041675218</v>
      </c>
      <c r="G42" s="183">
        <f>average(D42:F42)</f>
        <v>11.13692918</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252</v>
      </c>
      <c r="E46" s="45" t="s">
        <v>253</v>
      </c>
      <c r="F46" s="45" t="s">
        <v>254</v>
      </c>
      <c r="G46" s="59" t="s">
        <v>255</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5.568534726</v>
      </c>
      <c r="E47" s="149">
        <f>'Ratios 2022'!D54</f>
        <v>10.21247409</v>
      </c>
      <c r="F47" s="149">
        <f>'Ratios 2023'!D54</f>
        <v>7.340594535</v>
      </c>
      <c r="G47" s="177">
        <f>average(D47:F47)</f>
        <v>7.707201118</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252</v>
      </c>
      <c r="E51" s="45" t="s">
        <v>253</v>
      </c>
      <c r="F51" s="45" t="s">
        <v>254</v>
      </c>
      <c r="G51" s="59" t="s">
        <v>255</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v>
      </c>
      <c r="E52" s="184">
        <f>'Ratios 2022'!D59</f>
        <v>0</v>
      </c>
      <c r="F52" s="184">
        <f>'Ratios 2023'!D59</f>
        <v>0</v>
      </c>
      <c r="G52" s="185">
        <f>average(D52:F52)</f>
        <v>0</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ARBORETUM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ARBORETUM FOUNDATION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111914.0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281495.0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129522.0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3935227.0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194076.0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4458158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222218.0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42378.0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3580.0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268176</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89268.0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652483.0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613477.0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39006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39006</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150144.0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107272.0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42872</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113076.0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53998.0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59078</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4956558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ARBORETUM FOUNDATION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1358804</v>
      </c>
      <c r="D3" s="99">
        <v>1358804.0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328186</v>
      </c>
      <c r="D7" s="99">
        <v>120544.0</v>
      </c>
      <c r="E7" s="99">
        <v>104496.0</v>
      </c>
      <c r="F7" s="99">
        <v>103146.0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505831</v>
      </c>
      <c r="D9" s="99">
        <v>328894.0</v>
      </c>
      <c r="E9" s="99">
        <v>62886.0</v>
      </c>
      <c r="F9" s="99">
        <v>114051.0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10609</v>
      </c>
      <c r="D10" s="99">
        <v>3692.0</v>
      </c>
      <c r="E10" s="99">
        <v>4042.0</v>
      </c>
      <c r="F10" s="99">
        <v>2875.0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87681</v>
      </c>
      <c r="D11" s="99">
        <v>49275.0</v>
      </c>
      <c r="E11" s="99">
        <v>15684.0</v>
      </c>
      <c r="F11" s="99">
        <v>22722.0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83586</v>
      </c>
      <c r="D12" s="99">
        <v>45043.0</v>
      </c>
      <c r="E12" s="99">
        <v>16775.0</v>
      </c>
      <c r="F12" s="99">
        <v>21768.0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25853</v>
      </c>
      <c r="D15" s="99">
        <v>0.0</v>
      </c>
      <c r="E15" s="99">
        <v>25853.0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26028</v>
      </c>
      <c r="D16" s="99">
        <v>0.0</v>
      </c>
      <c r="E16" s="99">
        <v>26028.0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14000</v>
      </c>
      <c r="D17" s="99">
        <v>14000.0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50662</v>
      </c>
      <c r="D19" s="99">
        <v>0.0</v>
      </c>
      <c r="E19" s="99">
        <v>50662.0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31072</v>
      </c>
      <c r="D20" s="99">
        <v>14369.0</v>
      </c>
      <c r="E20" s="99">
        <v>0.0</v>
      </c>
      <c r="F20" s="99">
        <v>16703.0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87120</v>
      </c>
      <c r="D22" s="99">
        <v>83017.0</v>
      </c>
      <c r="E22" s="99">
        <v>1484.0</v>
      </c>
      <c r="F22" s="99">
        <v>2619.0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7317</v>
      </c>
      <c r="D32" s="99">
        <v>3943.0</v>
      </c>
      <c r="E32" s="99">
        <v>1468.0</v>
      </c>
      <c r="F32" s="99">
        <v>1906.0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186613</v>
      </c>
      <c r="D34" s="99">
        <v>100562.0</v>
      </c>
      <c r="E34" s="99">
        <v>48599.0</v>
      </c>
      <c r="F34" s="99">
        <v>37452.0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29189</v>
      </c>
      <c r="D35" s="99">
        <v>26270.0</v>
      </c>
      <c r="E35" s="99">
        <v>0.0</v>
      </c>
      <c r="F35" s="99">
        <v>2919.0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4783</v>
      </c>
      <c r="D36" s="99">
        <v>3225.0</v>
      </c>
      <c r="E36" s="99">
        <v>0.0</v>
      </c>
      <c r="F36" s="99">
        <v>1558.0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2837334</v>
      </c>
      <c r="D40" s="104">
        <f t="shared" si="2"/>
        <v>2151638</v>
      </c>
      <c r="E40" s="104">
        <f t="shared" si="2"/>
        <v>357977</v>
      </c>
      <c r="F40" s="104">
        <f t="shared" si="2"/>
        <v>327719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ARBORETUM FOUNDATION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62829.0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408707.0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111925.0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681.0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21523.0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17248.0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7386695.0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8009608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90076.0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21787.0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111863</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4302286.0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3595459.0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7897745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8009608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ARBORETUM FOUNDATION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2837334</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2837334</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236444.5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471536</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1.994277727</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4302286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2837334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236444.5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18.19575418</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7386695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2837334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236444.5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31.24071399</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33.23499172</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3935227</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4956558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0.7939434987</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834017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181876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1015893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2837334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0.3580449112</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98290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834017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0.1178513148</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2151638</v>
      </c>
      <c r="E41" s="165">
        <f t="shared" ref="E41:E44" si="1">D41/$D$44</f>
        <v>0.7583308839</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357977</v>
      </c>
      <c r="E42" s="165">
        <f t="shared" si="1"/>
        <v>0.1261666762</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327719</v>
      </c>
      <c r="E43" s="165">
        <f t="shared" si="1"/>
        <v>0.11550244</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2837334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4458158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327719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13.60359943</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622913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111863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5.568534726</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8009608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ARBORETUM FOUNDATION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105287.0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279459.0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3853583.0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15749.0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4238329</v>
      </c>
      <c r="G9" s="58"/>
      <c r="H9" s="58"/>
      <c r="I9" s="58"/>
      <c r="J9" s="58"/>
      <c r="K9" s="58"/>
      <c r="L9" s="58"/>
      <c r="M9" s="58"/>
      <c r="N9" s="58"/>
      <c r="O9" s="58"/>
      <c r="P9" s="58"/>
      <c r="Q9" s="58"/>
      <c r="R9" s="58"/>
      <c r="S9" s="58"/>
      <c r="T9" s="58"/>
      <c r="U9" s="58"/>
      <c r="V9" s="58"/>
      <c r="W9" s="58"/>
      <c r="X9" s="58"/>
      <c r="Y9" s="58"/>
      <c r="Z9" s="58"/>
    </row>
    <row r="10">
      <c r="A10" s="44" t="s">
        <v>62</v>
      </c>
      <c r="B10" s="59" t="s">
        <v>63</v>
      </c>
      <c r="C10" s="60" t="s">
        <v>239</v>
      </c>
      <c r="D10" s="15"/>
      <c r="E10" s="15"/>
      <c r="F10" s="48">
        <v>183295.0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183295</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131703.0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240</v>
      </c>
      <c r="D26" s="50">
        <v>5655122.0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5608051.0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47071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47071</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155125.0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85982.0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69143</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200245.0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87782.0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112463</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241</v>
      </c>
      <c r="D39" s="74"/>
      <c r="E39" s="48">
        <v>3442.0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3442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4785446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ARBORETUM FOUNDATION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1479510</v>
      </c>
      <c r="D3" s="99">
        <v>1479510.0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172449</v>
      </c>
      <c r="D7" s="99">
        <v>82085.0</v>
      </c>
      <c r="E7" s="99">
        <v>49322.0</v>
      </c>
      <c r="F7" s="99">
        <v>41042.0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623777</v>
      </c>
      <c r="D9" s="99">
        <v>361685.0</v>
      </c>
      <c r="E9" s="99">
        <v>73431.0</v>
      </c>
      <c r="F9" s="99">
        <v>188661.0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10920</v>
      </c>
      <c r="D10" s="99">
        <v>6086.0</v>
      </c>
      <c r="E10" s="99">
        <v>1684.0</v>
      </c>
      <c r="F10" s="99">
        <v>3150.0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55089</v>
      </c>
      <c r="D11" s="99">
        <v>30703.0</v>
      </c>
      <c r="E11" s="99">
        <v>8493.0</v>
      </c>
      <c r="F11" s="99">
        <v>15893.0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57447</v>
      </c>
      <c r="D12" s="99">
        <v>32017.0</v>
      </c>
      <c r="E12" s="99">
        <v>8857.0</v>
      </c>
      <c r="F12" s="99">
        <v>16573.0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21008</v>
      </c>
      <c r="D16" s="99">
        <v>0.0</v>
      </c>
      <c r="E16" s="99">
        <v>21008.0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46783</v>
      </c>
      <c r="D19" s="99">
        <v>0.0</v>
      </c>
      <c r="E19" s="99">
        <v>46783.0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187024</v>
      </c>
      <c r="D20" s="99">
        <v>82743.0</v>
      </c>
      <c r="E20" s="99">
        <v>89953.0</v>
      </c>
      <c r="F20" s="99">
        <v>14328.0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16116</v>
      </c>
      <c r="D22" s="99">
        <v>8982.0</v>
      </c>
      <c r="E22" s="99">
        <v>2485.0</v>
      </c>
      <c r="F22" s="99">
        <v>4649.0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7987</v>
      </c>
      <c r="D32" s="99">
        <v>7987.0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242</v>
      </c>
      <c r="C34" s="98">
        <f t="shared" si="1"/>
        <v>81791</v>
      </c>
      <c r="D34" s="99">
        <v>58253.0</v>
      </c>
      <c r="E34" s="99">
        <v>0.0</v>
      </c>
      <c r="F34" s="99">
        <v>23538.0</v>
      </c>
      <c r="G34" s="43"/>
      <c r="H34" s="43"/>
      <c r="I34" s="43"/>
      <c r="J34" s="43"/>
      <c r="K34" s="43"/>
      <c r="L34" s="43"/>
      <c r="M34" s="43"/>
      <c r="N34" s="43"/>
      <c r="O34" s="43"/>
      <c r="P34" s="43"/>
      <c r="Q34" s="43"/>
      <c r="R34" s="43"/>
      <c r="S34" s="43"/>
      <c r="T34" s="43"/>
      <c r="U34" s="43"/>
      <c r="V34" s="43"/>
      <c r="W34" s="43"/>
      <c r="X34" s="43"/>
      <c r="Y34" s="43"/>
      <c r="Z34" s="43"/>
    </row>
    <row r="35">
      <c r="A35" s="45" t="s">
        <v>48</v>
      </c>
      <c r="B35" s="60" t="s">
        <v>243</v>
      </c>
      <c r="C35" s="98">
        <f t="shared" si="1"/>
        <v>60809</v>
      </c>
      <c r="D35" s="99">
        <v>33891.0</v>
      </c>
      <c r="E35" s="99">
        <v>9375.0</v>
      </c>
      <c r="F35" s="99">
        <v>17543.0</v>
      </c>
      <c r="G35" s="43"/>
      <c r="H35" s="43"/>
      <c r="I35" s="43"/>
      <c r="J35" s="43"/>
      <c r="K35" s="43"/>
      <c r="L35" s="43"/>
      <c r="M35" s="43"/>
      <c r="N35" s="43"/>
      <c r="O35" s="43"/>
      <c r="P35" s="43"/>
      <c r="Q35" s="43"/>
      <c r="R35" s="43"/>
      <c r="S35" s="43"/>
      <c r="T35" s="43"/>
      <c r="U35" s="43"/>
      <c r="V35" s="43"/>
      <c r="W35" s="43"/>
      <c r="X35" s="43"/>
      <c r="Y35" s="43"/>
      <c r="Z35" s="43"/>
    </row>
    <row r="36">
      <c r="A36" s="45" t="s">
        <v>50</v>
      </c>
      <c r="B36" s="60" t="s">
        <v>244</v>
      </c>
      <c r="C36" s="98">
        <f t="shared" si="1"/>
        <v>54377</v>
      </c>
      <c r="D36" s="99">
        <v>44719.0</v>
      </c>
      <c r="E36" s="99">
        <v>6201.0</v>
      </c>
      <c r="F36" s="99">
        <v>3457.0</v>
      </c>
      <c r="G36" s="43"/>
      <c r="H36" s="43"/>
      <c r="I36" s="43"/>
      <c r="J36" s="43"/>
      <c r="K36" s="43"/>
      <c r="L36" s="43"/>
      <c r="M36" s="43"/>
      <c r="N36" s="43"/>
      <c r="O36" s="43"/>
      <c r="P36" s="43"/>
      <c r="Q36" s="43"/>
      <c r="R36" s="43"/>
      <c r="S36" s="43"/>
      <c r="T36" s="43"/>
      <c r="U36" s="43"/>
      <c r="V36" s="43"/>
      <c r="W36" s="43"/>
      <c r="X36" s="43"/>
      <c r="Y36" s="43"/>
      <c r="Z36" s="43"/>
    </row>
    <row r="37">
      <c r="A37" s="45" t="s">
        <v>52</v>
      </c>
      <c r="B37" s="60" t="s">
        <v>245</v>
      </c>
      <c r="C37" s="98">
        <f t="shared" si="1"/>
        <v>31799</v>
      </c>
      <c r="D37" s="99">
        <v>28619.0</v>
      </c>
      <c r="E37" s="99">
        <v>0.0</v>
      </c>
      <c r="F37" s="99">
        <v>3180.0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2906886</v>
      </c>
      <c r="D40" s="104">
        <f t="shared" si="2"/>
        <v>2257280</v>
      </c>
      <c r="E40" s="104">
        <f t="shared" si="2"/>
        <v>317592</v>
      </c>
      <c r="F40" s="104">
        <f t="shared" si="2"/>
        <v>332014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ARBORETUM FOUNDATION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253952.0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2197959.0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119521.0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20778.0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29087.0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7812054.0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10433351</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96605.0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136666.0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23405.0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256676</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4975075.0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5201600.0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10176675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10433351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